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xr:revisionPtr revIDLastSave="0" documentId="8_{9A952093-B982-4744-ABC5-8EBD757CC6C5}" xr6:coauthVersionLast="45" xr6:coauthVersionMax="45" xr10:uidLastSave="{00000000-0000-0000-0000-000000000000}"/>
  <bookViews>
    <workbookView xWindow="-110" yWindow="-110" windowWidth="19420" windowHeight="10420" xr2:uid="{6886A42C-6520-45AD-A631-07D75E84BA8B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38" i="1" l="1"/>
  <c r="J38" i="1"/>
  <c r="I38" i="1"/>
  <c r="H38" i="1"/>
  <c r="K36" i="1"/>
  <c r="J36" i="1"/>
  <c r="I36" i="1"/>
  <c r="H36" i="1"/>
  <c r="F18" i="1"/>
  <c r="F14" i="1"/>
  <c r="F15" i="1"/>
  <c r="F13" i="1"/>
  <c r="F12" i="1"/>
  <c r="BN13" i="1" l="1"/>
  <c r="BN14" i="1" s="1"/>
  <c r="BO13" i="1"/>
  <c r="BO14" i="1" s="1"/>
  <c r="G31" i="1" l="1"/>
  <c r="G23" i="1"/>
  <c r="G25" i="1" s="1"/>
  <c r="G35" i="1"/>
  <c r="G24" i="1"/>
  <c r="C15" i="1"/>
  <c r="H15" i="1" l="1"/>
  <c r="H16" i="1"/>
  <c r="H31" i="1" s="1"/>
  <c r="H22" i="1"/>
  <c r="G32" i="1"/>
  <c r="G33" i="1" s="1"/>
  <c r="I15" i="1" l="1"/>
  <c r="I16" i="1" l="1"/>
  <c r="J15" i="1"/>
  <c r="J16" i="1" s="1"/>
  <c r="J31" i="1" l="1"/>
  <c r="I31" i="1"/>
  <c r="K15" i="1"/>
  <c r="K16" i="1" l="1"/>
  <c r="L15" i="1"/>
  <c r="L16" i="1" s="1"/>
  <c r="K31" i="1" l="1"/>
  <c r="M15" i="1"/>
  <c r="M16" i="1" s="1"/>
  <c r="N15" i="1" l="1"/>
  <c r="N16" i="1" s="1"/>
  <c r="O15" i="1" l="1"/>
  <c r="O16" i="1" l="1"/>
  <c r="P15" i="1"/>
  <c r="P16" i="1" l="1"/>
  <c r="Q15" i="1"/>
  <c r="Q16" i="1" s="1"/>
  <c r="R15" i="1" l="1"/>
  <c r="R16" i="1" s="1"/>
  <c r="S15" i="1" l="1"/>
  <c r="S16" i="1" s="1"/>
  <c r="T15" i="1" l="1"/>
  <c r="T16" i="1" s="1"/>
  <c r="U15" i="1" l="1"/>
  <c r="U16" i="1" s="1"/>
  <c r="V15" i="1" l="1"/>
  <c r="V16" i="1" s="1"/>
  <c r="W15" i="1" l="1"/>
  <c r="W16" i="1" s="1"/>
  <c r="X15" i="1" l="1"/>
  <c r="X16" i="1" s="1"/>
  <c r="Y15" i="1" l="1"/>
  <c r="Y16" i="1" s="1"/>
  <c r="Z15" i="1" l="1"/>
  <c r="Z16" i="1" s="1"/>
  <c r="AA15" i="1" l="1"/>
  <c r="AA16" i="1" s="1"/>
  <c r="AB15" i="1" l="1"/>
  <c r="AB16" i="1" s="1"/>
  <c r="AC15" i="1" l="1"/>
  <c r="AC16" i="1" s="1"/>
  <c r="AD15" i="1" l="1"/>
  <c r="AD16" i="1" s="1"/>
  <c r="AE15" i="1" l="1"/>
  <c r="AE16" i="1" s="1"/>
  <c r="AF15" i="1" l="1"/>
  <c r="AF16" i="1" s="1"/>
  <c r="AG15" i="1" l="1"/>
  <c r="AG16" i="1" s="1"/>
  <c r="AH15" i="1" l="1"/>
  <c r="AH16" i="1" s="1"/>
  <c r="AI15" i="1" l="1"/>
  <c r="AI16" i="1" s="1"/>
  <c r="AJ15" i="1" l="1"/>
  <c r="AJ16" i="1" s="1"/>
  <c r="AK15" i="1" l="1"/>
  <c r="AK16" i="1" s="1"/>
  <c r="AL15" i="1" l="1"/>
  <c r="AL16" i="1" s="1"/>
  <c r="AM15" i="1" l="1"/>
  <c r="AM16" i="1" s="1"/>
  <c r="AN15" i="1" l="1"/>
  <c r="AN16" i="1" s="1"/>
  <c r="AO15" i="1" l="1"/>
  <c r="AO16" i="1" s="1"/>
  <c r="AP15" i="1" l="1"/>
  <c r="AP16" i="1" s="1"/>
  <c r="AQ15" i="1" l="1"/>
  <c r="AQ16" i="1" s="1"/>
  <c r="AR15" i="1" l="1"/>
  <c r="AR16" i="1" s="1"/>
  <c r="AS15" i="1" l="1"/>
  <c r="AS16" i="1" s="1"/>
  <c r="AT15" i="1" l="1"/>
  <c r="AT16" i="1" s="1"/>
  <c r="AU15" i="1" l="1"/>
  <c r="AU16" i="1" s="1"/>
  <c r="AV15" i="1" l="1"/>
  <c r="AV16" i="1" s="1"/>
  <c r="AW15" i="1" l="1"/>
  <c r="AW16" i="1" s="1"/>
  <c r="AX15" i="1" l="1"/>
  <c r="AX16" i="1" s="1"/>
  <c r="AY15" i="1" l="1"/>
  <c r="AY16" i="1" s="1"/>
  <c r="AZ15" i="1" l="1"/>
  <c r="AZ16" i="1" s="1"/>
  <c r="BA15" i="1" l="1"/>
  <c r="BA16" i="1" s="1"/>
  <c r="BB15" i="1" l="1"/>
  <c r="BB16" i="1" s="1"/>
  <c r="BC15" i="1" l="1"/>
  <c r="BC16" i="1" s="1"/>
  <c r="BD15" i="1" l="1"/>
  <c r="BD16" i="1" s="1"/>
  <c r="BE15" i="1" l="1"/>
  <c r="BE16" i="1" s="1"/>
  <c r="BF15" i="1" l="1"/>
  <c r="BF16" i="1" s="1"/>
  <c r="BG15" i="1" l="1"/>
  <c r="BG16" i="1" s="1"/>
  <c r="BH15" i="1" l="1"/>
  <c r="BH16" i="1" s="1"/>
  <c r="BI15" i="1" l="1"/>
  <c r="BI16" i="1" s="1"/>
  <c r="BJ15" i="1" l="1"/>
  <c r="BJ16" i="1" s="1"/>
  <c r="BK15" i="1" l="1"/>
  <c r="BK16" i="1" s="1"/>
  <c r="BL15" i="1" l="1"/>
  <c r="BL16" i="1" s="1"/>
  <c r="BM15" i="1" l="1"/>
  <c r="BM16" i="1" l="1"/>
  <c r="BN15" i="1"/>
  <c r="BN16" i="1" l="1"/>
  <c r="BO15" i="1"/>
  <c r="BO16" i="1" s="1"/>
  <c r="I13" i="1"/>
  <c r="J13" i="1"/>
  <c r="K13" i="1"/>
  <c r="L13" i="1"/>
  <c r="L14" i="1" s="1"/>
  <c r="M13" i="1"/>
  <c r="N13" i="1"/>
  <c r="O13" i="1"/>
  <c r="P13" i="1"/>
  <c r="Q13" i="1"/>
  <c r="Q14" i="1" s="1"/>
  <c r="R13" i="1"/>
  <c r="R14" i="1" s="1"/>
  <c r="S13" i="1"/>
  <c r="S14" i="1" s="1"/>
  <c r="T13" i="1"/>
  <c r="T14" i="1" s="1"/>
  <c r="U13" i="1"/>
  <c r="V13" i="1"/>
  <c r="W13" i="1"/>
  <c r="W14" i="1" s="1"/>
  <c r="X13" i="1"/>
  <c r="X14" i="1" s="1"/>
  <c r="Y13" i="1"/>
  <c r="Y14" i="1" s="1"/>
  <c r="Z13" i="1"/>
  <c r="Z14" i="1" s="1"/>
  <c r="AA13" i="1"/>
  <c r="AA14" i="1" s="1"/>
  <c r="AB13" i="1"/>
  <c r="AB14" i="1" s="1"/>
  <c r="AC13" i="1"/>
  <c r="AD13" i="1"/>
  <c r="AE13" i="1"/>
  <c r="AF13" i="1"/>
  <c r="AG13" i="1"/>
  <c r="AG14" i="1" s="1"/>
  <c r="AH13" i="1"/>
  <c r="AH14" i="1" s="1"/>
  <c r="AI13" i="1"/>
  <c r="AI14" i="1" s="1"/>
  <c r="AJ13" i="1"/>
  <c r="AJ14" i="1" s="1"/>
  <c r="AK13" i="1"/>
  <c r="AL13" i="1"/>
  <c r="AL14" i="1" s="1"/>
  <c r="AM13" i="1"/>
  <c r="AN13" i="1"/>
  <c r="AO13" i="1"/>
  <c r="AO14" i="1" s="1"/>
  <c r="AP13" i="1"/>
  <c r="AP14" i="1" s="1"/>
  <c r="AQ13" i="1"/>
  <c r="AQ14" i="1" s="1"/>
  <c r="AR13" i="1"/>
  <c r="AR14" i="1" s="1"/>
  <c r="AS13" i="1"/>
  <c r="AT13" i="1"/>
  <c r="AU13" i="1"/>
  <c r="AV13" i="1"/>
  <c r="AW13" i="1"/>
  <c r="AW14" i="1" s="1"/>
  <c r="AX13" i="1"/>
  <c r="AX14" i="1" s="1"/>
  <c r="AY13" i="1"/>
  <c r="AY14" i="1" s="1"/>
  <c r="AZ13" i="1"/>
  <c r="AZ14" i="1" s="1"/>
  <c r="BA13" i="1"/>
  <c r="BB13" i="1"/>
  <c r="BC13" i="1"/>
  <c r="BD13" i="1"/>
  <c r="BE13" i="1"/>
  <c r="BE14" i="1" s="1"/>
  <c r="BF13" i="1"/>
  <c r="BF14" i="1" s="1"/>
  <c r="BG13" i="1"/>
  <c r="BG14" i="1" s="1"/>
  <c r="BH13" i="1"/>
  <c r="BH14" i="1" s="1"/>
  <c r="BI13" i="1"/>
  <c r="BJ13" i="1"/>
  <c r="BJ14" i="1" s="1"/>
  <c r="BK13" i="1"/>
  <c r="BL13" i="1"/>
  <c r="BM13" i="1"/>
  <c r="BM14" i="1" s="1"/>
  <c r="M14" i="1"/>
  <c r="N14" i="1"/>
  <c r="O14" i="1"/>
  <c r="P14" i="1"/>
  <c r="U14" i="1"/>
  <c r="V14" i="1"/>
  <c r="AC14" i="1"/>
  <c r="AD14" i="1"/>
  <c r="AE14" i="1"/>
  <c r="AF14" i="1"/>
  <c r="AK14" i="1"/>
  <c r="AM14" i="1"/>
  <c r="AN14" i="1"/>
  <c r="AS14" i="1"/>
  <c r="AT14" i="1"/>
  <c r="AU14" i="1"/>
  <c r="AV14" i="1"/>
  <c r="BA14" i="1"/>
  <c r="BB14" i="1"/>
  <c r="BC14" i="1"/>
  <c r="BD14" i="1"/>
  <c r="BI14" i="1"/>
  <c r="BK14" i="1"/>
  <c r="BL14" i="1"/>
  <c r="E7" i="1"/>
  <c r="C10" i="1"/>
  <c r="H7" i="1" s="1"/>
  <c r="E5" i="1"/>
  <c r="E6" i="1" s="1"/>
  <c r="H12" i="1" s="1"/>
  <c r="H13" i="1" s="1"/>
  <c r="H14" i="1" s="1"/>
  <c r="K14" i="1" l="1"/>
  <c r="K24" i="1" s="1"/>
  <c r="K23" i="1"/>
  <c r="J14" i="1"/>
  <c r="J24" i="1" s="1"/>
  <c r="J23" i="1"/>
  <c r="BN18" i="1"/>
  <c r="BO18" i="1"/>
  <c r="I14" i="1"/>
  <c r="I24" i="1" s="1"/>
  <c r="I23" i="1"/>
  <c r="H18" i="1"/>
  <c r="I18" i="1"/>
  <c r="K18" i="1"/>
  <c r="K27" i="1" s="1"/>
  <c r="K28" i="1" s="1"/>
  <c r="J18" i="1"/>
  <c r="J27" i="1" s="1"/>
  <c r="J28" i="1" s="1"/>
  <c r="M18" i="1"/>
  <c r="L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AR18" i="1"/>
  <c r="AS18" i="1"/>
  <c r="AT18" i="1"/>
  <c r="AU18" i="1"/>
  <c r="AV18" i="1"/>
  <c r="AW18" i="1"/>
  <c r="AX18" i="1"/>
  <c r="AY18" i="1"/>
  <c r="AZ18" i="1"/>
  <c r="BA18" i="1"/>
  <c r="BB18" i="1"/>
  <c r="BC18" i="1"/>
  <c r="BD18" i="1"/>
  <c r="BE18" i="1"/>
  <c r="BF18" i="1"/>
  <c r="BG18" i="1"/>
  <c r="BH18" i="1"/>
  <c r="BI18" i="1"/>
  <c r="BJ18" i="1"/>
  <c r="BK18" i="1"/>
  <c r="BL18" i="1"/>
  <c r="BM18" i="1"/>
  <c r="H24" i="1"/>
  <c r="H23" i="1"/>
  <c r="BN19" i="1" l="1"/>
  <c r="AA19" i="1"/>
  <c r="BB19" i="1"/>
  <c r="BA19" i="1"/>
  <c r="BD19" i="1"/>
  <c r="AW19" i="1"/>
  <c r="AH19" i="1"/>
  <c r="AI19" i="1"/>
  <c r="AJ19" i="1"/>
  <c r="AV19" i="1"/>
  <c r="BJ19" i="1"/>
  <c r="W19" i="1"/>
  <c r="BL19" i="1"/>
  <c r="BE19" i="1"/>
  <c r="AP19" i="1"/>
  <c r="AQ19" i="1"/>
  <c r="AR19" i="1"/>
  <c r="AB19" i="1"/>
  <c r="AK19" i="1"/>
  <c r="M19" i="1"/>
  <c r="H19" i="1"/>
  <c r="AS19" i="1"/>
  <c r="BM19" i="1"/>
  <c r="AX19" i="1"/>
  <c r="AY19" i="1"/>
  <c r="AZ19" i="1"/>
  <c r="Z19" i="1"/>
  <c r="N19" i="1"/>
  <c r="AE19" i="1"/>
  <c r="P19" i="1"/>
  <c r="I19" i="1"/>
  <c r="AC19" i="1"/>
  <c r="BF19" i="1"/>
  <c r="BG19" i="1"/>
  <c r="BH19" i="1"/>
  <c r="BO19" i="1"/>
  <c r="V19" i="1"/>
  <c r="AM19" i="1"/>
  <c r="X19" i="1"/>
  <c r="Q19" i="1"/>
  <c r="O19" i="1"/>
  <c r="U19" i="1"/>
  <c r="BI19" i="1"/>
  <c r="AT19" i="1"/>
  <c r="BK19" i="1"/>
  <c r="AD19" i="1"/>
  <c r="AU19" i="1"/>
  <c r="AF19" i="1"/>
  <c r="Y19" i="1"/>
  <c r="J19" i="1"/>
  <c r="K19" i="1"/>
  <c r="L19" i="1"/>
  <c r="AO19" i="1"/>
  <c r="AL19" i="1"/>
  <c r="BC19" i="1"/>
  <c r="AN19" i="1"/>
  <c r="AG19" i="1"/>
  <c r="R19" i="1"/>
  <c r="S19" i="1"/>
  <c r="T19" i="1"/>
  <c r="H25" i="1"/>
  <c r="H32" i="1" s="1"/>
  <c r="I35" i="1"/>
  <c r="I27" i="1"/>
  <c r="I28" i="1" s="1"/>
  <c r="H35" i="1"/>
  <c r="H27" i="1"/>
  <c r="H28" i="1" s="1"/>
  <c r="J35" i="1"/>
  <c r="K35" i="1"/>
  <c r="I22" i="1" l="1"/>
  <c r="I25" i="1" s="1"/>
  <c r="H30" i="1"/>
  <c r="H33" i="1" s="1"/>
  <c r="J30" i="1"/>
  <c r="K30" i="1"/>
  <c r="I30" i="1"/>
  <c r="I32" i="1"/>
  <c r="J22" i="1"/>
  <c r="J25" i="1" s="1"/>
  <c r="I33" i="1" l="1"/>
  <c r="J32" i="1"/>
  <c r="J33" i="1" s="1"/>
  <c r="K22" i="1"/>
  <c r="K25" i="1" s="1"/>
  <c r="K32" i="1" s="1"/>
  <c r="K33" i="1" s="1"/>
</calcChain>
</file>

<file path=xl/sharedStrings.xml><?xml version="1.0" encoding="utf-8"?>
<sst xmlns="http://schemas.openxmlformats.org/spreadsheetml/2006/main" count="37" uniqueCount="32">
  <si>
    <t>аванс оплаченный</t>
  </si>
  <si>
    <t>аванс на</t>
  </si>
  <si>
    <t>нач стоимость</t>
  </si>
  <si>
    <t>удорожание</t>
  </si>
  <si>
    <t>остаток</t>
  </si>
  <si>
    <t>срок</t>
  </si>
  <si>
    <t>удорожание в год</t>
  </si>
  <si>
    <t>платеж</t>
  </si>
  <si>
    <t>ИТОГО</t>
  </si>
  <si>
    <t>БЕЗ НДС</t>
  </si>
  <si>
    <t>НДС</t>
  </si>
  <si>
    <t>амортизация</t>
  </si>
  <si>
    <t>балансовая стоимость объекта аренды</t>
  </si>
  <si>
    <t>финансовый расход</t>
  </si>
  <si>
    <t>задолженность по аренде</t>
  </si>
  <si>
    <t>ставка доходности</t>
  </si>
  <si>
    <t>стоимость объекта аренды (без НДС)</t>
  </si>
  <si>
    <t>ДДС</t>
  </si>
  <si>
    <t>вх</t>
  </si>
  <si>
    <t>исх</t>
  </si>
  <si>
    <t>ОПиУ</t>
  </si>
  <si>
    <t>Лизинговые платежи</t>
  </si>
  <si>
    <t>Прибыль</t>
  </si>
  <si>
    <t>Баланс</t>
  </si>
  <si>
    <t>Актив</t>
  </si>
  <si>
    <t>ОС</t>
  </si>
  <si>
    <t>ДС</t>
  </si>
  <si>
    <t>Пассив</t>
  </si>
  <si>
    <t>Обязательства по финансовой аренде</t>
  </si>
  <si>
    <t>Итого актив</t>
  </si>
  <si>
    <t>Проверка</t>
  </si>
  <si>
    <t>Итого пассив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</si>
</sst>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8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">
    <xf numFmtId="0" fontId="0" fillId="0" borderId="0" xfId="0"/>
    <xf numFmtId="2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9" fontId="2" fillId="0" borderId="0" xfId="0" applyNumberFormat="1" applyFont="1" applyAlignment="1">
      <alignment horizontal="left"/>
    </xf>
    <xf numFmtId="10" fontId="2" fillId="0" borderId="0" xfId="1" applyNumberFormat="1" applyFont="1" applyAlignment="1">
      <alignment horizontal="left"/>
    </xf>
    <xf numFmtId="1" fontId="2" fillId="0" borderId="0" xfId="0" applyNumberFormat="1" applyFont="1" applyAlignment="1">
      <alignment horizontal="left"/>
    </xf>
    <xf numFmtId="3" fontId="2" fillId="0" borderId="0" xfId="0" applyNumberFormat="1" applyFont="1" applyAlignment="1">
      <alignment horizontal="left"/>
    </xf>
    <xf numFmtId="0" fontId="2" fillId="0" borderId="1" xfId="0" applyFont="1" applyBorder="1" applyAlignment="1">
      <alignment horizontal="left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95A644-5E47-487F-A162-2CDC6C342C53}">
  <dimension ref="B4:BO38"/>
  <sheetViews>
    <sheetView tabSelected="1" topLeftCell="A15" workbookViewId="0">
      <selection activeCell="K38" sqref="K38"/>
    </sheetView>
  </sheetViews>
  <sheetFormatPr defaultRowHeight="10" x14ac:dyDescent="0.2"/>
  <cols>
    <col min="1" max="1" width="9.23046875" style="2"/>
    <col min="2" max="2" width="16.07421875" style="2" bestFit="1" customWidth="1"/>
    <col min="3" max="3" width="9.23046875" style="2"/>
    <col min="4" max="4" width="23.3046875" style="2" bestFit="1" customWidth="1"/>
    <col min="5" max="6" width="9.23046875" style="2"/>
    <col min="7" max="66" width="5.53515625" style="2" customWidth="1"/>
    <col min="67" max="16384" width="9.23046875" style="2"/>
  </cols>
  <sheetData>
    <row r="4" spans="2:67" x14ac:dyDescent="0.2">
      <c r="B4" s="2" t="s">
        <v>2</v>
      </c>
      <c r="C4" s="2">
        <v>1140500</v>
      </c>
    </row>
    <row r="5" spans="2:67" x14ac:dyDescent="0.2">
      <c r="C5" s="2" t="s">
        <v>1</v>
      </c>
      <c r="D5" s="3">
        <v>0.23</v>
      </c>
      <c r="E5" s="2">
        <f>C4*D5</f>
        <v>262315</v>
      </c>
    </row>
    <row r="6" spans="2:67" x14ac:dyDescent="0.2">
      <c r="C6" s="2" t="s">
        <v>0</v>
      </c>
      <c r="D6" s="2">
        <v>114050</v>
      </c>
      <c r="E6" s="2">
        <f>E5-D6</f>
        <v>148265</v>
      </c>
    </row>
    <row r="7" spans="2:67" x14ac:dyDescent="0.2">
      <c r="C7" s="2" t="s">
        <v>4</v>
      </c>
      <c r="D7" s="3">
        <v>0.02</v>
      </c>
      <c r="E7" s="2">
        <f>C4*D7</f>
        <v>22810</v>
      </c>
      <c r="H7" s="2">
        <f>C15*C11/12</f>
        <v>15279.628174603176</v>
      </c>
    </row>
    <row r="8" spans="2:67" x14ac:dyDescent="0.2">
      <c r="B8" s="2" t="s">
        <v>3</v>
      </c>
      <c r="C8" s="2">
        <v>1724708.68</v>
      </c>
    </row>
    <row r="9" spans="2:67" x14ac:dyDescent="0.2">
      <c r="B9" s="2" t="s">
        <v>5</v>
      </c>
      <c r="C9" s="2">
        <v>60</v>
      </c>
    </row>
    <row r="10" spans="2:67" x14ac:dyDescent="0.2">
      <c r="B10" s="2" t="s">
        <v>6</v>
      </c>
      <c r="C10" s="4">
        <f>(C8-C4)/C4/C9*12</f>
        <v>0.10244781762384919</v>
      </c>
    </row>
    <row r="11" spans="2:67" x14ac:dyDescent="0.2">
      <c r="B11" s="2" t="s">
        <v>15</v>
      </c>
      <c r="C11" s="4">
        <v>0.19292121500594978</v>
      </c>
      <c r="F11" s="2" t="s">
        <v>8</v>
      </c>
      <c r="H11" s="2">
        <v>1</v>
      </c>
      <c r="I11" s="2">
        <v>2</v>
      </c>
      <c r="J11" s="2">
        <v>3</v>
      </c>
      <c r="K11" s="2">
        <v>4</v>
      </c>
      <c r="L11" s="2">
        <v>5</v>
      </c>
      <c r="M11" s="2">
        <v>6</v>
      </c>
      <c r="N11" s="2">
        <v>7</v>
      </c>
      <c r="O11" s="2">
        <v>8</v>
      </c>
      <c r="P11" s="2">
        <v>9</v>
      </c>
      <c r="Q11" s="2">
        <v>10</v>
      </c>
      <c r="R11" s="2">
        <v>11</v>
      </c>
      <c r="S11" s="2">
        <v>12</v>
      </c>
      <c r="T11" s="2">
        <v>13</v>
      </c>
      <c r="U11" s="2">
        <v>14</v>
      </c>
      <c r="V11" s="2">
        <v>15</v>
      </c>
      <c r="W11" s="2">
        <v>16</v>
      </c>
      <c r="X11" s="2">
        <v>17</v>
      </c>
      <c r="Y11" s="2">
        <v>18</v>
      </c>
      <c r="Z11" s="2">
        <v>19</v>
      </c>
      <c r="AA11" s="2">
        <v>20</v>
      </c>
      <c r="AB11" s="2">
        <v>21</v>
      </c>
      <c r="AC11" s="2">
        <v>22</v>
      </c>
      <c r="AD11" s="2">
        <v>23</v>
      </c>
      <c r="AE11" s="2">
        <v>24</v>
      </c>
      <c r="AF11" s="2">
        <v>25</v>
      </c>
      <c r="AG11" s="2">
        <v>26</v>
      </c>
      <c r="AH11" s="2">
        <v>27</v>
      </c>
      <c r="AI11" s="2">
        <v>28</v>
      </c>
      <c r="AJ11" s="2">
        <v>29</v>
      </c>
      <c r="AK11" s="2">
        <v>30</v>
      </c>
      <c r="AL11" s="2">
        <v>31</v>
      </c>
      <c r="AM11" s="2">
        <v>32</v>
      </c>
      <c r="AN11" s="2">
        <v>33</v>
      </c>
      <c r="AO11" s="2">
        <v>34</v>
      </c>
      <c r="AP11" s="2">
        <v>35</v>
      </c>
      <c r="AQ11" s="2">
        <v>36</v>
      </c>
      <c r="AR11" s="2">
        <v>37</v>
      </c>
      <c r="AS11" s="2">
        <v>38</v>
      </c>
      <c r="AT11" s="2">
        <v>39</v>
      </c>
      <c r="AU11" s="2">
        <v>40</v>
      </c>
      <c r="AV11" s="2">
        <v>41</v>
      </c>
      <c r="AW11" s="2">
        <v>42</v>
      </c>
      <c r="AX11" s="2">
        <v>43</v>
      </c>
      <c r="AY11" s="2">
        <v>44</v>
      </c>
      <c r="AZ11" s="2">
        <v>45</v>
      </c>
      <c r="BA11" s="2">
        <v>46</v>
      </c>
      <c r="BB11" s="2">
        <v>47</v>
      </c>
      <c r="BC11" s="2">
        <v>48</v>
      </c>
      <c r="BD11" s="2">
        <v>49</v>
      </c>
      <c r="BE11" s="2">
        <v>50</v>
      </c>
      <c r="BF11" s="2">
        <v>51</v>
      </c>
      <c r="BG11" s="2">
        <v>52</v>
      </c>
      <c r="BH11" s="2">
        <v>53</v>
      </c>
      <c r="BI11" s="2">
        <v>54</v>
      </c>
      <c r="BJ11" s="2">
        <v>55</v>
      </c>
      <c r="BK11" s="2">
        <v>56</v>
      </c>
      <c r="BL11" s="2">
        <v>57</v>
      </c>
      <c r="BM11" s="2">
        <v>58</v>
      </c>
      <c r="BN11" s="2">
        <v>59</v>
      </c>
      <c r="BO11" s="2">
        <v>60</v>
      </c>
    </row>
    <row r="12" spans="2:67" x14ac:dyDescent="0.2">
      <c r="E12" s="2" t="s">
        <v>7</v>
      </c>
      <c r="F12" s="6">
        <f>SUM(G12:BO12)</f>
        <v>1724708.6799999985</v>
      </c>
      <c r="H12" s="2">
        <f>E6</f>
        <v>148265</v>
      </c>
      <c r="I12" s="2">
        <v>26747.46</v>
      </c>
      <c r="J12" s="2">
        <v>26747.46</v>
      </c>
      <c r="K12" s="2">
        <v>26747.46</v>
      </c>
      <c r="L12" s="2">
        <v>26747.46</v>
      </c>
      <c r="M12" s="2">
        <v>26747.46</v>
      </c>
      <c r="N12" s="2">
        <v>26747.46</v>
      </c>
      <c r="O12" s="2">
        <v>26747.46</v>
      </c>
      <c r="P12" s="2">
        <v>26747.46</v>
      </c>
      <c r="Q12" s="2">
        <v>26747.46</v>
      </c>
      <c r="R12" s="2">
        <v>26747.46</v>
      </c>
      <c r="S12" s="2">
        <v>26747.46</v>
      </c>
      <c r="T12" s="2">
        <v>26747.46</v>
      </c>
      <c r="U12" s="2">
        <v>26747.46</v>
      </c>
      <c r="V12" s="2">
        <v>26747.46</v>
      </c>
      <c r="W12" s="2">
        <v>26747.46</v>
      </c>
      <c r="X12" s="2">
        <v>26747.46</v>
      </c>
      <c r="Y12" s="2">
        <v>26747.46</v>
      </c>
      <c r="Z12" s="2">
        <v>26747.46</v>
      </c>
      <c r="AA12" s="2">
        <v>26747.46</v>
      </c>
      <c r="AB12" s="2">
        <v>26747.46</v>
      </c>
      <c r="AC12" s="2">
        <v>26747.46</v>
      </c>
      <c r="AD12" s="2">
        <v>26747.46</v>
      </c>
      <c r="AE12" s="2">
        <v>26747.46</v>
      </c>
      <c r="AF12" s="2">
        <v>26747.46</v>
      </c>
      <c r="AG12" s="2">
        <v>26747.46</v>
      </c>
      <c r="AH12" s="2">
        <v>26747.46</v>
      </c>
      <c r="AI12" s="2">
        <v>26747.46</v>
      </c>
      <c r="AJ12" s="2">
        <v>26747.46</v>
      </c>
      <c r="AK12" s="2">
        <v>26747.46</v>
      </c>
      <c r="AL12" s="2">
        <v>26747.46</v>
      </c>
      <c r="AM12" s="2">
        <v>26747.46</v>
      </c>
      <c r="AN12" s="2">
        <v>26747.46</v>
      </c>
      <c r="AO12" s="2">
        <v>26747.46</v>
      </c>
      <c r="AP12" s="2">
        <v>26747.46</v>
      </c>
      <c r="AQ12" s="2">
        <v>26747.46</v>
      </c>
      <c r="AR12" s="2">
        <v>26747.46</v>
      </c>
      <c r="AS12" s="2">
        <v>26747.46</v>
      </c>
      <c r="AT12" s="2">
        <v>26747.46</v>
      </c>
      <c r="AU12" s="2">
        <v>26747.46</v>
      </c>
      <c r="AV12" s="2">
        <v>26747.46</v>
      </c>
      <c r="AW12" s="2">
        <v>26747.46</v>
      </c>
      <c r="AX12" s="2">
        <v>26747.46</v>
      </c>
      <c r="AY12" s="2">
        <v>26747.46</v>
      </c>
      <c r="AZ12" s="2">
        <v>26747.46</v>
      </c>
      <c r="BA12" s="2">
        <v>26747.46</v>
      </c>
      <c r="BB12" s="2">
        <v>26747.46</v>
      </c>
      <c r="BC12" s="2">
        <v>26747.46</v>
      </c>
      <c r="BD12" s="2">
        <v>26747.46</v>
      </c>
      <c r="BE12" s="2">
        <v>26747.46</v>
      </c>
      <c r="BF12" s="2">
        <v>26747.46</v>
      </c>
      <c r="BG12" s="2">
        <v>26747.46</v>
      </c>
      <c r="BH12" s="2">
        <v>26747.46</v>
      </c>
      <c r="BI12" s="2">
        <v>26747.46</v>
      </c>
      <c r="BJ12" s="2">
        <v>26747.46</v>
      </c>
      <c r="BK12" s="2">
        <v>26747.46</v>
      </c>
      <c r="BL12" s="2">
        <v>26747.46</v>
      </c>
      <c r="BM12" s="2">
        <v>26747.46</v>
      </c>
      <c r="BN12" s="2">
        <v>26747.46</v>
      </c>
      <c r="BO12" s="1">
        <v>25091</v>
      </c>
    </row>
    <row r="13" spans="2:67" x14ac:dyDescent="0.2">
      <c r="D13" s="2" t="s">
        <v>7</v>
      </c>
      <c r="E13" s="2" t="s">
        <v>9</v>
      </c>
      <c r="F13" s="6">
        <f>SUM(G13:BO13)</f>
        <v>1437257.233333335</v>
      </c>
      <c r="H13" s="2">
        <f>H12/(1+20%)</f>
        <v>123554.16666666667</v>
      </c>
      <c r="I13" s="2">
        <f>I12/(1+20%)</f>
        <v>22289.55</v>
      </c>
      <c r="J13" s="2">
        <f>J12/(1+20%)</f>
        <v>22289.55</v>
      </c>
      <c r="K13" s="2">
        <f>K12/(1+20%)</f>
        <v>22289.55</v>
      </c>
      <c r="L13" s="2">
        <f>L12/(1+20%)</f>
        <v>22289.55</v>
      </c>
      <c r="M13" s="2">
        <f>M12/(1+20%)</f>
        <v>22289.55</v>
      </c>
      <c r="N13" s="2">
        <f>N12/(1+20%)</f>
        <v>22289.55</v>
      </c>
      <c r="O13" s="2">
        <f>O12/(1+20%)</f>
        <v>22289.55</v>
      </c>
      <c r="P13" s="2">
        <f>P12/(1+20%)</f>
        <v>22289.55</v>
      </c>
      <c r="Q13" s="2">
        <f>Q12/(1+20%)</f>
        <v>22289.55</v>
      </c>
      <c r="R13" s="2">
        <f>R12/(1+20%)</f>
        <v>22289.55</v>
      </c>
      <c r="S13" s="2">
        <f>S12/(1+20%)</f>
        <v>22289.55</v>
      </c>
      <c r="T13" s="2">
        <f>T12/(1+20%)</f>
        <v>22289.55</v>
      </c>
      <c r="U13" s="2">
        <f>U12/(1+20%)</f>
        <v>22289.55</v>
      </c>
      <c r="V13" s="2">
        <f>V12/(1+20%)</f>
        <v>22289.55</v>
      </c>
      <c r="W13" s="2">
        <f>W12/(1+20%)</f>
        <v>22289.55</v>
      </c>
      <c r="X13" s="2">
        <f>X12/(1+20%)</f>
        <v>22289.55</v>
      </c>
      <c r="Y13" s="2">
        <f>Y12/(1+20%)</f>
        <v>22289.55</v>
      </c>
      <c r="Z13" s="2">
        <f>Z12/(1+20%)</f>
        <v>22289.55</v>
      </c>
      <c r="AA13" s="2">
        <f>AA12/(1+20%)</f>
        <v>22289.55</v>
      </c>
      <c r="AB13" s="2">
        <f>AB12/(1+20%)</f>
        <v>22289.55</v>
      </c>
      <c r="AC13" s="2">
        <f>AC12/(1+20%)</f>
        <v>22289.55</v>
      </c>
      <c r="AD13" s="2">
        <f>AD12/(1+20%)</f>
        <v>22289.55</v>
      </c>
      <c r="AE13" s="2">
        <f>AE12/(1+20%)</f>
        <v>22289.55</v>
      </c>
      <c r="AF13" s="2">
        <f>AF12/(1+20%)</f>
        <v>22289.55</v>
      </c>
      <c r="AG13" s="2">
        <f>AG12/(1+20%)</f>
        <v>22289.55</v>
      </c>
      <c r="AH13" s="2">
        <f>AH12/(1+20%)</f>
        <v>22289.55</v>
      </c>
      <c r="AI13" s="2">
        <f>AI12/(1+20%)</f>
        <v>22289.55</v>
      </c>
      <c r="AJ13" s="2">
        <f>AJ12/(1+20%)</f>
        <v>22289.55</v>
      </c>
      <c r="AK13" s="2">
        <f>AK12/(1+20%)</f>
        <v>22289.55</v>
      </c>
      <c r="AL13" s="2">
        <f>AL12/(1+20%)</f>
        <v>22289.55</v>
      </c>
      <c r="AM13" s="2">
        <f>AM12/(1+20%)</f>
        <v>22289.55</v>
      </c>
      <c r="AN13" s="2">
        <f>AN12/(1+20%)</f>
        <v>22289.55</v>
      </c>
      <c r="AO13" s="2">
        <f>AO12/(1+20%)</f>
        <v>22289.55</v>
      </c>
      <c r="AP13" s="2">
        <f>AP12/(1+20%)</f>
        <v>22289.55</v>
      </c>
      <c r="AQ13" s="2">
        <f>AQ12/(1+20%)</f>
        <v>22289.55</v>
      </c>
      <c r="AR13" s="2">
        <f>AR12/(1+20%)</f>
        <v>22289.55</v>
      </c>
      <c r="AS13" s="2">
        <f>AS12/(1+20%)</f>
        <v>22289.55</v>
      </c>
      <c r="AT13" s="2">
        <f>AT12/(1+20%)</f>
        <v>22289.55</v>
      </c>
      <c r="AU13" s="2">
        <f>AU12/(1+20%)</f>
        <v>22289.55</v>
      </c>
      <c r="AV13" s="2">
        <f>AV12/(1+20%)</f>
        <v>22289.55</v>
      </c>
      <c r="AW13" s="2">
        <f>AW12/(1+20%)</f>
        <v>22289.55</v>
      </c>
      <c r="AX13" s="2">
        <f>AX12/(1+20%)</f>
        <v>22289.55</v>
      </c>
      <c r="AY13" s="2">
        <f>AY12/(1+20%)</f>
        <v>22289.55</v>
      </c>
      <c r="AZ13" s="2">
        <f>AZ12/(1+20%)</f>
        <v>22289.55</v>
      </c>
      <c r="BA13" s="2">
        <f>BA12/(1+20%)</f>
        <v>22289.55</v>
      </c>
      <c r="BB13" s="2">
        <f>BB12/(1+20%)</f>
        <v>22289.55</v>
      </c>
      <c r="BC13" s="2">
        <f>BC12/(1+20%)</f>
        <v>22289.55</v>
      </c>
      <c r="BD13" s="2">
        <f>BD12/(1+20%)</f>
        <v>22289.55</v>
      </c>
      <c r="BE13" s="2">
        <f>BE12/(1+20%)</f>
        <v>22289.55</v>
      </c>
      <c r="BF13" s="2">
        <f>BF12/(1+20%)</f>
        <v>22289.55</v>
      </c>
      <c r="BG13" s="2">
        <f>BG12/(1+20%)</f>
        <v>22289.55</v>
      </c>
      <c r="BH13" s="2">
        <f>BH12/(1+20%)</f>
        <v>22289.55</v>
      </c>
      <c r="BI13" s="2">
        <f>BI12/(1+20%)</f>
        <v>22289.55</v>
      </c>
      <c r="BJ13" s="2">
        <f>BJ12/(1+20%)</f>
        <v>22289.55</v>
      </c>
      <c r="BK13" s="2">
        <f>BK12/(1+20%)</f>
        <v>22289.55</v>
      </c>
      <c r="BL13" s="2">
        <f>BL12/(1+20%)</f>
        <v>22289.55</v>
      </c>
      <c r="BM13" s="2">
        <f>BM12/(1+20%)</f>
        <v>22289.55</v>
      </c>
      <c r="BN13" s="2">
        <f>BN12/(1+20%)</f>
        <v>22289.55</v>
      </c>
      <c r="BO13" s="1">
        <f>BO12/(1+20%)</f>
        <v>20909.166666666668</v>
      </c>
    </row>
    <row r="14" spans="2:67" x14ac:dyDescent="0.2">
      <c r="D14" s="2" t="s">
        <v>7</v>
      </c>
      <c r="E14" s="2" t="s">
        <v>10</v>
      </c>
      <c r="F14" s="6">
        <f>SUM(G14:BO14)</f>
        <v>287451.44666666671</v>
      </c>
      <c r="H14" s="2">
        <f t="shared" ref="H14:BN14" si="0">H13*20%</f>
        <v>24710.833333333336</v>
      </c>
      <c r="I14" s="2">
        <f t="shared" si="0"/>
        <v>4457.91</v>
      </c>
      <c r="J14" s="2">
        <f t="shared" si="0"/>
        <v>4457.91</v>
      </c>
      <c r="K14" s="2">
        <f t="shared" si="0"/>
        <v>4457.91</v>
      </c>
      <c r="L14" s="2">
        <f t="shared" si="0"/>
        <v>4457.91</v>
      </c>
      <c r="M14" s="2">
        <f t="shared" si="0"/>
        <v>4457.91</v>
      </c>
      <c r="N14" s="2">
        <f t="shared" si="0"/>
        <v>4457.91</v>
      </c>
      <c r="O14" s="2">
        <f t="shared" si="0"/>
        <v>4457.91</v>
      </c>
      <c r="P14" s="2">
        <f t="shared" si="0"/>
        <v>4457.91</v>
      </c>
      <c r="Q14" s="2">
        <f t="shared" si="0"/>
        <v>4457.91</v>
      </c>
      <c r="R14" s="2">
        <f t="shared" si="0"/>
        <v>4457.91</v>
      </c>
      <c r="S14" s="2">
        <f t="shared" si="0"/>
        <v>4457.91</v>
      </c>
      <c r="T14" s="2">
        <f t="shared" si="0"/>
        <v>4457.91</v>
      </c>
      <c r="U14" s="2">
        <f t="shared" si="0"/>
        <v>4457.91</v>
      </c>
      <c r="V14" s="2">
        <f t="shared" si="0"/>
        <v>4457.91</v>
      </c>
      <c r="W14" s="2">
        <f t="shared" si="0"/>
        <v>4457.91</v>
      </c>
      <c r="X14" s="2">
        <f t="shared" si="0"/>
        <v>4457.91</v>
      </c>
      <c r="Y14" s="2">
        <f t="shared" si="0"/>
        <v>4457.91</v>
      </c>
      <c r="Z14" s="2">
        <f t="shared" si="0"/>
        <v>4457.91</v>
      </c>
      <c r="AA14" s="2">
        <f t="shared" si="0"/>
        <v>4457.91</v>
      </c>
      <c r="AB14" s="2">
        <f t="shared" si="0"/>
        <v>4457.91</v>
      </c>
      <c r="AC14" s="2">
        <f t="shared" si="0"/>
        <v>4457.91</v>
      </c>
      <c r="AD14" s="2">
        <f t="shared" si="0"/>
        <v>4457.91</v>
      </c>
      <c r="AE14" s="2">
        <f t="shared" si="0"/>
        <v>4457.91</v>
      </c>
      <c r="AF14" s="2">
        <f t="shared" si="0"/>
        <v>4457.91</v>
      </c>
      <c r="AG14" s="2">
        <f t="shared" si="0"/>
        <v>4457.91</v>
      </c>
      <c r="AH14" s="2">
        <f t="shared" si="0"/>
        <v>4457.91</v>
      </c>
      <c r="AI14" s="2">
        <f t="shared" si="0"/>
        <v>4457.91</v>
      </c>
      <c r="AJ14" s="2">
        <f t="shared" si="0"/>
        <v>4457.91</v>
      </c>
      <c r="AK14" s="2">
        <f t="shared" si="0"/>
        <v>4457.91</v>
      </c>
      <c r="AL14" s="2">
        <f t="shared" si="0"/>
        <v>4457.91</v>
      </c>
      <c r="AM14" s="2">
        <f t="shared" si="0"/>
        <v>4457.91</v>
      </c>
      <c r="AN14" s="2">
        <f t="shared" si="0"/>
        <v>4457.91</v>
      </c>
      <c r="AO14" s="2">
        <f t="shared" si="0"/>
        <v>4457.91</v>
      </c>
      <c r="AP14" s="2">
        <f t="shared" si="0"/>
        <v>4457.91</v>
      </c>
      <c r="AQ14" s="2">
        <f t="shared" si="0"/>
        <v>4457.91</v>
      </c>
      <c r="AR14" s="2">
        <f t="shared" si="0"/>
        <v>4457.91</v>
      </c>
      <c r="AS14" s="2">
        <f t="shared" si="0"/>
        <v>4457.91</v>
      </c>
      <c r="AT14" s="2">
        <f t="shared" si="0"/>
        <v>4457.91</v>
      </c>
      <c r="AU14" s="2">
        <f t="shared" si="0"/>
        <v>4457.91</v>
      </c>
      <c r="AV14" s="2">
        <f t="shared" si="0"/>
        <v>4457.91</v>
      </c>
      <c r="AW14" s="2">
        <f t="shared" si="0"/>
        <v>4457.91</v>
      </c>
      <c r="AX14" s="2">
        <f t="shared" si="0"/>
        <v>4457.91</v>
      </c>
      <c r="AY14" s="2">
        <f t="shared" si="0"/>
        <v>4457.91</v>
      </c>
      <c r="AZ14" s="2">
        <f t="shared" si="0"/>
        <v>4457.91</v>
      </c>
      <c r="BA14" s="2">
        <f t="shared" si="0"/>
        <v>4457.91</v>
      </c>
      <c r="BB14" s="2">
        <f t="shared" si="0"/>
        <v>4457.91</v>
      </c>
      <c r="BC14" s="2">
        <f t="shared" si="0"/>
        <v>4457.91</v>
      </c>
      <c r="BD14" s="2">
        <f t="shared" si="0"/>
        <v>4457.91</v>
      </c>
      <c r="BE14" s="2">
        <f t="shared" si="0"/>
        <v>4457.91</v>
      </c>
      <c r="BF14" s="2">
        <f t="shared" si="0"/>
        <v>4457.91</v>
      </c>
      <c r="BG14" s="2">
        <f t="shared" si="0"/>
        <v>4457.91</v>
      </c>
      <c r="BH14" s="2">
        <f t="shared" si="0"/>
        <v>4457.91</v>
      </c>
      <c r="BI14" s="2">
        <f t="shared" si="0"/>
        <v>4457.91</v>
      </c>
      <c r="BJ14" s="2">
        <f t="shared" si="0"/>
        <v>4457.91</v>
      </c>
      <c r="BK14" s="2">
        <f t="shared" si="0"/>
        <v>4457.91</v>
      </c>
      <c r="BL14" s="2">
        <f t="shared" si="0"/>
        <v>4457.91</v>
      </c>
      <c r="BM14" s="2">
        <f t="shared" si="0"/>
        <v>4457.91</v>
      </c>
      <c r="BN14" s="2">
        <f t="shared" ref="BN14" si="1">BN13*20%</f>
        <v>4457.91</v>
      </c>
      <c r="BO14" s="1">
        <f t="shared" ref="BO14" si="2">BO13*20%</f>
        <v>4181.8333333333339</v>
      </c>
    </row>
    <row r="15" spans="2:67" x14ac:dyDescent="0.2">
      <c r="B15" s="2" t="s">
        <v>16</v>
      </c>
      <c r="C15" s="2">
        <f>C4/(1+20%)</f>
        <v>950416.66666666674</v>
      </c>
      <c r="D15" s="2" t="s">
        <v>11</v>
      </c>
      <c r="E15" s="2" t="s">
        <v>9</v>
      </c>
      <c r="F15" s="6">
        <f>SUM(G15:BO15)</f>
        <v>950416.66666666558</v>
      </c>
      <c r="H15" s="2">
        <f>C15/C9</f>
        <v>15840.277777777779</v>
      </c>
      <c r="I15" s="2">
        <f t="shared" ref="I15:BN15" si="3">H15</f>
        <v>15840.277777777779</v>
      </c>
      <c r="J15" s="2">
        <f t="shared" si="3"/>
        <v>15840.277777777779</v>
      </c>
      <c r="K15" s="2">
        <f t="shared" si="3"/>
        <v>15840.277777777779</v>
      </c>
      <c r="L15" s="2">
        <f t="shared" si="3"/>
        <v>15840.277777777779</v>
      </c>
      <c r="M15" s="2">
        <f t="shared" si="3"/>
        <v>15840.277777777779</v>
      </c>
      <c r="N15" s="2">
        <f t="shared" si="3"/>
        <v>15840.277777777779</v>
      </c>
      <c r="O15" s="2">
        <f t="shared" si="3"/>
        <v>15840.277777777779</v>
      </c>
      <c r="P15" s="2">
        <f t="shared" si="3"/>
        <v>15840.277777777779</v>
      </c>
      <c r="Q15" s="2">
        <f t="shared" si="3"/>
        <v>15840.277777777779</v>
      </c>
      <c r="R15" s="2">
        <f t="shared" si="3"/>
        <v>15840.277777777779</v>
      </c>
      <c r="S15" s="2">
        <f t="shared" si="3"/>
        <v>15840.277777777779</v>
      </c>
      <c r="T15" s="2">
        <f t="shared" si="3"/>
        <v>15840.277777777779</v>
      </c>
      <c r="U15" s="2">
        <f t="shared" si="3"/>
        <v>15840.277777777779</v>
      </c>
      <c r="V15" s="2">
        <f t="shared" si="3"/>
        <v>15840.277777777779</v>
      </c>
      <c r="W15" s="2">
        <f t="shared" si="3"/>
        <v>15840.277777777779</v>
      </c>
      <c r="X15" s="2">
        <f t="shared" si="3"/>
        <v>15840.277777777779</v>
      </c>
      <c r="Y15" s="2">
        <f t="shared" si="3"/>
        <v>15840.277777777779</v>
      </c>
      <c r="Z15" s="2">
        <f t="shared" si="3"/>
        <v>15840.277777777779</v>
      </c>
      <c r="AA15" s="2">
        <f t="shared" si="3"/>
        <v>15840.277777777779</v>
      </c>
      <c r="AB15" s="2">
        <f t="shared" si="3"/>
        <v>15840.277777777779</v>
      </c>
      <c r="AC15" s="2">
        <f t="shared" si="3"/>
        <v>15840.277777777779</v>
      </c>
      <c r="AD15" s="2">
        <f t="shared" si="3"/>
        <v>15840.277777777779</v>
      </c>
      <c r="AE15" s="2">
        <f t="shared" si="3"/>
        <v>15840.277777777779</v>
      </c>
      <c r="AF15" s="2">
        <f t="shared" si="3"/>
        <v>15840.277777777779</v>
      </c>
      <c r="AG15" s="2">
        <f t="shared" si="3"/>
        <v>15840.277777777779</v>
      </c>
      <c r="AH15" s="2">
        <f t="shared" si="3"/>
        <v>15840.277777777779</v>
      </c>
      <c r="AI15" s="2">
        <f t="shared" si="3"/>
        <v>15840.277777777779</v>
      </c>
      <c r="AJ15" s="2">
        <f t="shared" si="3"/>
        <v>15840.277777777779</v>
      </c>
      <c r="AK15" s="2">
        <f t="shared" si="3"/>
        <v>15840.277777777779</v>
      </c>
      <c r="AL15" s="2">
        <f t="shared" si="3"/>
        <v>15840.277777777779</v>
      </c>
      <c r="AM15" s="2">
        <f t="shared" si="3"/>
        <v>15840.277777777779</v>
      </c>
      <c r="AN15" s="2">
        <f t="shared" si="3"/>
        <v>15840.277777777779</v>
      </c>
      <c r="AO15" s="2">
        <f t="shared" si="3"/>
        <v>15840.277777777779</v>
      </c>
      <c r="AP15" s="2">
        <f t="shared" si="3"/>
        <v>15840.277777777779</v>
      </c>
      <c r="AQ15" s="2">
        <f t="shared" si="3"/>
        <v>15840.277777777779</v>
      </c>
      <c r="AR15" s="2">
        <f t="shared" si="3"/>
        <v>15840.277777777779</v>
      </c>
      <c r="AS15" s="2">
        <f t="shared" si="3"/>
        <v>15840.277777777779</v>
      </c>
      <c r="AT15" s="2">
        <f t="shared" si="3"/>
        <v>15840.277777777779</v>
      </c>
      <c r="AU15" s="2">
        <f t="shared" si="3"/>
        <v>15840.277777777779</v>
      </c>
      <c r="AV15" s="2">
        <f t="shared" si="3"/>
        <v>15840.277777777779</v>
      </c>
      <c r="AW15" s="2">
        <f t="shared" si="3"/>
        <v>15840.277777777779</v>
      </c>
      <c r="AX15" s="2">
        <f t="shared" si="3"/>
        <v>15840.277777777779</v>
      </c>
      <c r="AY15" s="2">
        <f t="shared" si="3"/>
        <v>15840.277777777779</v>
      </c>
      <c r="AZ15" s="2">
        <f t="shared" si="3"/>
        <v>15840.277777777779</v>
      </c>
      <c r="BA15" s="2">
        <f t="shared" si="3"/>
        <v>15840.277777777779</v>
      </c>
      <c r="BB15" s="2">
        <f t="shared" si="3"/>
        <v>15840.277777777779</v>
      </c>
      <c r="BC15" s="2">
        <f t="shared" si="3"/>
        <v>15840.277777777779</v>
      </c>
      <c r="BD15" s="2">
        <f t="shared" si="3"/>
        <v>15840.277777777779</v>
      </c>
      <c r="BE15" s="2">
        <f t="shared" si="3"/>
        <v>15840.277777777779</v>
      </c>
      <c r="BF15" s="2">
        <f t="shared" si="3"/>
        <v>15840.277777777779</v>
      </c>
      <c r="BG15" s="2">
        <f t="shared" si="3"/>
        <v>15840.277777777779</v>
      </c>
      <c r="BH15" s="2">
        <f t="shared" si="3"/>
        <v>15840.277777777779</v>
      </c>
      <c r="BI15" s="2">
        <f t="shared" si="3"/>
        <v>15840.277777777779</v>
      </c>
      <c r="BJ15" s="2">
        <f t="shared" si="3"/>
        <v>15840.277777777779</v>
      </c>
      <c r="BK15" s="2">
        <f t="shared" si="3"/>
        <v>15840.277777777779</v>
      </c>
      <c r="BL15" s="2">
        <f t="shared" si="3"/>
        <v>15840.277777777779</v>
      </c>
      <c r="BM15" s="2">
        <f t="shared" si="3"/>
        <v>15840.277777777779</v>
      </c>
      <c r="BN15" s="2">
        <f t="shared" ref="BN15:BO15" si="4">BM15</f>
        <v>15840.277777777779</v>
      </c>
      <c r="BO15" s="1">
        <f t="shared" si="4"/>
        <v>15840.277777777779</v>
      </c>
    </row>
    <row r="16" spans="2:67" x14ac:dyDescent="0.2">
      <c r="D16" s="5" t="s">
        <v>12</v>
      </c>
      <c r="E16" s="5" t="s">
        <v>9</v>
      </c>
      <c r="F16" s="6"/>
      <c r="H16" s="2">
        <f>$C$15-SUM($G$15:H15)</f>
        <v>934576.38888888899</v>
      </c>
      <c r="I16" s="2">
        <f>$C$15-SUM($H$15:I15)</f>
        <v>918736.11111111124</v>
      </c>
      <c r="J16" s="2">
        <f>$C$15-SUM($H$15:J15)</f>
        <v>902895.83333333337</v>
      </c>
      <c r="K16" s="2">
        <f>$C$15-SUM($H$15:K15)</f>
        <v>887055.55555555562</v>
      </c>
      <c r="L16" s="2">
        <f>$C$15-SUM($H$15:L15)</f>
        <v>871215.27777777787</v>
      </c>
      <c r="M16" s="2">
        <f>$C$15-SUM($H$15:M15)</f>
        <v>855375.00000000012</v>
      </c>
      <c r="N16" s="2">
        <f>$C$15-SUM($H$15:N15)</f>
        <v>839534.72222222225</v>
      </c>
      <c r="O16" s="2">
        <f>$C$15-SUM($H$15:O15)</f>
        <v>823694.4444444445</v>
      </c>
      <c r="P16" s="2">
        <f>$C$15-SUM($H$15:P15)</f>
        <v>807854.16666666674</v>
      </c>
      <c r="Q16" s="2">
        <f>$C$15-SUM($H$15:Q15)</f>
        <v>792013.88888888899</v>
      </c>
      <c r="R16" s="2">
        <f>$C$15-SUM($H$15:R15)</f>
        <v>776173.61111111124</v>
      </c>
      <c r="S16" s="2">
        <f>$C$15-SUM($H$15:S15)</f>
        <v>760333.33333333337</v>
      </c>
      <c r="T16" s="2">
        <f>$C$15-SUM($H$15:T15)</f>
        <v>744493.05555555562</v>
      </c>
      <c r="U16" s="2">
        <f>$C$15-SUM($H$15:U15)</f>
        <v>728652.77777777787</v>
      </c>
      <c r="V16" s="2">
        <f>$C$15-SUM($H$15:V15)</f>
        <v>712812.5</v>
      </c>
      <c r="W16" s="2">
        <f>$C$15-SUM($H$15:W15)</f>
        <v>696972.22222222225</v>
      </c>
      <c r="X16" s="2">
        <f>$C$15-SUM($H$15:X15)</f>
        <v>681131.9444444445</v>
      </c>
      <c r="Y16" s="2">
        <f>$C$15-SUM($H$15:Y15)</f>
        <v>665291.66666666674</v>
      </c>
      <c r="Z16" s="2">
        <f>$C$15-SUM($H$15:Z15)</f>
        <v>649451.38888888899</v>
      </c>
      <c r="AA16" s="2">
        <f>$C$15-SUM($H$15:AA15)</f>
        <v>633611.11111111124</v>
      </c>
      <c r="AB16" s="2">
        <f>$C$15-SUM($H$15:AB15)</f>
        <v>617770.83333333349</v>
      </c>
      <c r="AC16" s="2">
        <f>$C$15-SUM($H$15:AC15)</f>
        <v>601930.55555555574</v>
      </c>
      <c r="AD16" s="2">
        <f>$C$15-SUM($H$15:AD15)</f>
        <v>586090.27777777798</v>
      </c>
      <c r="AE16" s="2">
        <f>$C$15-SUM($H$15:AE15)</f>
        <v>570250.00000000023</v>
      </c>
      <c r="AF16" s="2">
        <f>$C$15-SUM($H$15:AF15)</f>
        <v>554409.72222222248</v>
      </c>
      <c r="AG16" s="2">
        <f>$C$15-SUM($H$15:AG15)</f>
        <v>538569.44444444473</v>
      </c>
      <c r="AH16" s="2">
        <f>$C$15-SUM($H$15:AH15)</f>
        <v>522729.16666666698</v>
      </c>
      <c r="AI16" s="2">
        <f>$C$15-SUM($H$15:AI15)</f>
        <v>506888.88888888923</v>
      </c>
      <c r="AJ16" s="2">
        <f>$C$15-SUM($H$15:AJ15)</f>
        <v>491048.61111111147</v>
      </c>
      <c r="AK16" s="2">
        <f>$C$15-SUM($H$15:AK15)</f>
        <v>475208.33333333372</v>
      </c>
      <c r="AL16" s="2">
        <f>$C$15-SUM($H$15:AL15)</f>
        <v>459368.05555555597</v>
      </c>
      <c r="AM16" s="2">
        <f>$C$15-SUM($H$15:AM15)</f>
        <v>443527.77777777822</v>
      </c>
      <c r="AN16" s="2">
        <f>$C$15-SUM($H$15:AN15)</f>
        <v>427687.50000000047</v>
      </c>
      <c r="AO16" s="2">
        <f>$C$15-SUM($H$15:AO15)</f>
        <v>411847.22222222271</v>
      </c>
      <c r="AP16" s="2">
        <f>$C$15-SUM($H$15:AP15)</f>
        <v>396006.94444444496</v>
      </c>
      <c r="AQ16" s="2">
        <f>$C$15-SUM($H$15:AQ15)</f>
        <v>380166.66666666721</v>
      </c>
      <c r="AR16" s="2">
        <f>$C$15-SUM($H$15:AR15)</f>
        <v>364326.38888888946</v>
      </c>
      <c r="AS16" s="2">
        <f>$C$15-SUM($H$15:AS15)</f>
        <v>348486.11111111171</v>
      </c>
      <c r="AT16" s="2">
        <f>$C$15-SUM($H$15:AT15)</f>
        <v>332645.83333333395</v>
      </c>
      <c r="AU16" s="2">
        <f>$C$15-SUM($H$15:AU15)</f>
        <v>316805.5555555562</v>
      </c>
      <c r="AV16" s="2">
        <f>$C$15-SUM($H$15:AV15)</f>
        <v>300965.27777777845</v>
      </c>
      <c r="AW16" s="2">
        <f>$C$15-SUM($H$15:AW15)</f>
        <v>285125.0000000007</v>
      </c>
      <c r="AX16" s="2">
        <f>$C$15-SUM($H$15:AX15)</f>
        <v>269284.72222222295</v>
      </c>
      <c r="AY16" s="2">
        <f>$C$15-SUM($H$15:AY15)</f>
        <v>253444.44444444519</v>
      </c>
      <c r="AZ16" s="2">
        <f>$C$15-SUM($H$15:AZ15)</f>
        <v>237604.16666666744</v>
      </c>
      <c r="BA16" s="2">
        <f>$C$15-SUM($H$15:BA15)</f>
        <v>221763.88888888969</v>
      </c>
      <c r="BB16" s="2">
        <f>$C$15-SUM($H$15:BB15)</f>
        <v>205923.61111111194</v>
      </c>
      <c r="BC16" s="2">
        <f>$C$15-SUM($H$15:BC15)</f>
        <v>190083.33333333419</v>
      </c>
      <c r="BD16" s="2">
        <f>$C$15-SUM($H$15:BD15)</f>
        <v>174243.05555555644</v>
      </c>
      <c r="BE16" s="2">
        <f>$C$15-SUM($H$15:BE15)</f>
        <v>158402.77777777868</v>
      </c>
      <c r="BF16" s="2">
        <f>$C$15-SUM($H$15:BF15)</f>
        <v>142562.50000000093</v>
      </c>
      <c r="BG16" s="2">
        <f>$C$15-SUM($H$15:BG15)</f>
        <v>126722.22222222318</v>
      </c>
      <c r="BH16" s="2">
        <f>$C$15-SUM($H$15:BH15)</f>
        <v>110881.94444444543</v>
      </c>
      <c r="BI16" s="2">
        <f>$C$15-SUM($H$15:BI15)</f>
        <v>95041.666666667676</v>
      </c>
      <c r="BJ16" s="2">
        <f>$C$15-SUM($H$15:BJ15)</f>
        <v>79201.388888889924</v>
      </c>
      <c r="BK16" s="2">
        <f>$C$15-SUM($H$15:BK15)</f>
        <v>63361.111111112172</v>
      </c>
      <c r="BL16" s="2">
        <f>$C$15-SUM($H$15:BL15)</f>
        <v>47520.83333333442</v>
      </c>
      <c r="BM16" s="2">
        <f>$C$15-SUM($H$15:BM15)</f>
        <v>31680.555555556668</v>
      </c>
      <c r="BN16" s="2">
        <f>$C$15-SUM($H$15:BN15)</f>
        <v>15840.277777778916</v>
      </c>
      <c r="BO16" s="1">
        <f>$C$15-SUM($H$15:BO15)</f>
        <v>1.1641532182693481E-9</v>
      </c>
    </row>
    <row r="17" spans="4:67" x14ac:dyDescent="0.2">
      <c r="BO17" s="1"/>
    </row>
    <row r="18" spans="4:67" x14ac:dyDescent="0.2">
      <c r="D18" s="2" t="s">
        <v>13</v>
      </c>
      <c r="F18" s="6">
        <f>SUM(G18:BO18)</f>
        <v>429279.19870023226</v>
      </c>
      <c r="H18" s="2">
        <f>C15*(POWER(1+C11,30/360)-1)</f>
        <v>14074.727826237113</v>
      </c>
      <c r="I18" s="2">
        <f>H16*(POWER(1+$C$11,30/360)-1)</f>
        <v>13840.149029133161</v>
      </c>
      <c r="J18" s="2">
        <f t="shared" ref="J18:BN18" si="5">I16*(POWER(1+$C$11,30/360)-1)</f>
        <v>13605.570232029209</v>
      </c>
      <c r="K18" s="2">
        <f t="shared" si="5"/>
        <v>13370.991434925256</v>
      </c>
      <c r="L18" s="2">
        <f t="shared" si="5"/>
        <v>13136.412637821304</v>
      </c>
      <c r="M18" s="2">
        <f t="shared" si="5"/>
        <v>12901.833840717352</v>
      </c>
      <c r="N18" s="2">
        <f t="shared" si="5"/>
        <v>12667.255043613402</v>
      </c>
      <c r="O18" s="2">
        <f t="shared" si="5"/>
        <v>12432.676246509449</v>
      </c>
      <c r="P18" s="2">
        <f t="shared" si="5"/>
        <v>12198.097449405497</v>
      </c>
      <c r="Q18" s="2">
        <f t="shared" si="5"/>
        <v>11963.518652301545</v>
      </c>
      <c r="R18" s="2">
        <f t="shared" si="5"/>
        <v>11728.939855197594</v>
      </c>
      <c r="S18" s="2">
        <f t="shared" si="5"/>
        <v>11494.361058093642</v>
      </c>
      <c r="T18" s="2">
        <f t="shared" si="5"/>
        <v>11259.78226098969</v>
      </c>
      <c r="U18" s="2">
        <f t="shared" si="5"/>
        <v>11025.203463885739</v>
      </c>
      <c r="V18" s="2">
        <f t="shared" si="5"/>
        <v>10790.624666781787</v>
      </c>
      <c r="W18" s="2">
        <f t="shared" si="5"/>
        <v>10556.045869677833</v>
      </c>
      <c r="X18" s="2">
        <f t="shared" si="5"/>
        <v>10321.467072573882</v>
      </c>
      <c r="Y18" s="2">
        <f t="shared" si="5"/>
        <v>10086.88827546993</v>
      </c>
      <c r="Z18" s="2">
        <f t="shared" si="5"/>
        <v>9852.3094783659781</v>
      </c>
      <c r="AA18" s="2">
        <f t="shared" si="5"/>
        <v>9617.7306812620282</v>
      </c>
      <c r="AB18" s="2">
        <f t="shared" si="5"/>
        <v>9383.1518841580764</v>
      </c>
      <c r="AC18" s="2">
        <f t="shared" si="5"/>
        <v>9148.5730870541247</v>
      </c>
      <c r="AD18" s="2">
        <f t="shared" si="5"/>
        <v>8913.994289950173</v>
      </c>
      <c r="AE18" s="2">
        <f t="shared" si="5"/>
        <v>8679.4154928462212</v>
      </c>
      <c r="AF18" s="2">
        <f t="shared" si="5"/>
        <v>8444.8366957422695</v>
      </c>
      <c r="AG18" s="2">
        <f t="shared" si="5"/>
        <v>8210.2578986383178</v>
      </c>
      <c r="AH18" s="2">
        <f t="shared" si="5"/>
        <v>7975.679101534367</v>
      </c>
      <c r="AI18" s="2">
        <f t="shared" si="5"/>
        <v>7741.1003044304152</v>
      </c>
      <c r="AJ18" s="2">
        <f t="shared" si="5"/>
        <v>7506.5215073264644</v>
      </c>
      <c r="AK18" s="2">
        <f t="shared" si="5"/>
        <v>7271.9427102225127</v>
      </c>
      <c r="AL18" s="2">
        <f t="shared" si="5"/>
        <v>7037.363913118561</v>
      </c>
      <c r="AM18" s="2">
        <f t="shared" si="5"/>
        <v>6802.7851160146101</v>
      </c>
      <c r="AN18" s="2">
        <f t="shared" si="5"/>
        <v>6568.2063189106584</v>
      </c>
      <c r="AO18" s="2">
        <f t="shared" si="5"/>
        <v>6333.6275218067067</v>
      </c>
      <c r="AP18" s="2">
        <f t="shared" si="5"/>
        <v>6099.0487247027559</v>
      </c>
      <c r="AQ18" s="2">
        <f t="shared" si="5"/>
        <v>5864.4699275988041</v>
      </c>
      <c r="AR18" s="2">
        <f t="shared" si="5"/>
        <v>5629.8911304948524</v>
      </c>
      <c r="AS18" s="2">
        <f t="shared" si="5"/>
        <v>5395.3123333909007</v>
      </c>
      <c r="AT18" s="2">
        <f t="shared" si="5"/>
        <v>5160.7335362869499</v>
      </c>
      <c r="AU18" s="2">
        <f t="shared" si="5"/>
        <v>4926.1547391829981</v>
      </c>
      <c r="AV18" s="2">
        <f t="shared" si="5"/>
        <v>4691.5759420790464</v>
      </c>
      <c r="AW18" s="2">
        <f t="shared" si="5"/>
        <v>4456.9971449750956</v>
      </c>
      <c r="AX18" s="2">
        <f t="shared" si="5"/>
        <v>4222.4183478711439</v>
      </c>
      <c r="AY18" s="2">
        <f t="shared" si="5"/>
        <v>3987.8395507671921</v>
      </c>
      <c r="AZ18" s="2">
        <f t="shared" si="5"/>
        <v>3753.2607536632408</v>
      </c>
      <c r="BA18" s="2">
        <f t="shared" si="5"/>
        <v>3518.6819565592891</v>
      </c>
      <c r="BB18" s="2">
        <f t="shared" si="5"/>
        <v>3284.1031594553378</v>
      </c>
      <c r="BC18" s="2">
        <f t="shared" si="5"/>
        <v>3049.5243623513861</v>
      </c>
      <c r="BD18" s="2">
        <f t="shared" si="5"/>
        <v>2814.9455652474348</v>
      </c>
      <c r="BE18" s="2">
        <f t="shared" si="5"/>
        <v>2580.3667681434836</v>
      </c>
      <c r="BF18" s="2">
        <f t="shared" si="5"/>
        <v>2345.7879710395318</v>
      </c>
      <c r="BG18" s="2">
        <f t="shared" si="5"/>
        <v>2111.2091739355806</v>
      </c>
      <c r="BH18" s="2">
        <f t="shared" si="5"/>
        <v>1876.6303768316291</v>
      </c>
      <c r="BI18" s="2">
        <f t="shared" si="5"/>
        <v>1642.0515797276776</v>
      </c>
      <c r="BJ18" s="2">
        <f t="shared" si="5"/>
        <v>1407.4727826237261</v>
      </c>
      <c r="BK18" s="2">
        <f t="shared" si="5"/>
        <v>1172.8939855197746</v>
      </c>
      <c r="BL18" s="2">
        <f t="shared" si="5"/>
        <v>938.31518841582306</v>
      </c>
      <c r="BM18" s="2">
        <f t="shared" si="5"/>
        <v>703.73639131187167</v>
      </c>
      <c r="BN18" s="2">
        <f t="shared" ref="BN18:BO18" si="6">BM16*(POWER(1+$C$11,30/360)-1)</f>
        <v>469.15759420792017</v>
      </c>
      <c r="BO18" s="1">
        <f t="shared" si="6"/>
        <v>234.5787971039687</v>
      </c>
    </row>
    <row r="19" spans="4:67" x14ac:dyDescent="0.2">
      <c r="D19" s="2" t="s">
        <v>14</v>
      </c>
      <c r="F19" s="6"/>
      <c r="H19" s="2">
        <f>MAX($C$15+SUM($G$18:H18)-SUM($G$13:H13),0)</f>
        <v>840937.22782623721</v>
      </c>
      <c r="I19" s="2">
        <f>MAX($C$15+SUM($G$18:I18)-SUM($G$13:I13),0)</f>
        <v>832487.82685537031</v>
      </c>
      <c r="J19" s="2">
        <f>MAX($C$15+SUM($G$18:J18)-SUM($G$13:J13),0)</f>
        <v>823803.84708739957</v>
      </c>
      <c r="K19" s="2">
        <f>MAX($C$15+SUM($G$18:K18)-SUM($G$13:K13),0)</f>
        <v>814885.28852232487</v>
      </c>
      <c r="L19" s="2">
        <f>MAX($C$15+SUM($G$18:L18)-SUM($G$13:L13),0)</f>
        <v>805732.15116014611</v>
      </c>
      <c r="M19" s="2">
        <f>MAX($C$15+SUM($G$18:M18)-SUM($G$13:M13),0)</f>
        <v>796344.43500086351</v>
      </c>
      <c r="N19" s="2">
        <f>MAX($C$15+SUM($G$18:N18)-SUM($G$13:N13),0)</f>
        <v>786722.14004447684</v>
      </c>
      <c r="O19" s="2">
        <f>MAX($C$15+SUM($G$18:O18)-SUM($G$13:O13),0)</f>
        <v>776865.26629098644</v>
      </c>
      <c r="P19" s="2">
        <f>MAX($C$15+SUM($G$18:P18)-SUM($G$13:P13),0)</f>
        <v>766773.81374039175</v>
      </c>
      <c r="Q19" s="2">
        <f>MAX($C$15+SUM($G$18:Q18)-SUM($G$13:Q13),0)</f>
        <v>756447.78239269357</v>
      </c>
      <c r="R19" s="2">
        <f>MAX($C$15+SUM($G$18:R18)-SUM($G$13:R13),0)</f>
        <v>745887.17224789108</v>
      </c>
      <c r="S19" s="2">
        <f>MAX($C$15+SUM($G$18:S18)-SUM($G$13:S13),0)</f>
        <v>735091.98330598464</v>
      </c>
      <c r="T19" s="2">
        <f>MAX($C$15+SUM($G$18:T18)-SUM($G$13:T13),0)</f>
        <v>724062.21556697437</v>
      </c>
      <c r="U19" s="2">
        <f>MAX($C$15+SUM($G$18:U18)-SUM($G$13:U13),0)</f>
        <v>712797.86903086014</v>
      </c>
      <c r="V19" s="2">
        <f>MAX($C$15+SUM($G$18:V18)-SUM($G$13:V13),0)</f>
        <v>701298.94369764207</v>
      </c>
      <c r="W19" s="2">
        <f>MAX($C$15+SUM($G$18:W18)-SUM($G$13:W13),0)</f>
        <v>689565.43956731982</v>
      </c>
      <c r="X19" s="2">
        <f>MAX($C$15+SUM($G$18:X18)-SUM($G$13:X13),0)</f>
        <v>677597.35663989349</v>
      </c>
      <c r="Y19" s="2">
        <f>MAX($C$15+SUM($G$18:Y18)-SUM($G$13:Y13),0)</f>
        <v>665394.69491536368</v>
      </c>
      <c r="Z19" s="2">
        <f>MAX($C$15+SUM($G$18:Z18)-SUM($G$13:Z13),0)</f>
        <v>652957.45439372945</v>
      </c>
      <c r="AA19" s="2">
        <f>MAX($C$15+SUM($G$18:AA18)-SUM($G$13:AA13),0)</f>
        <v>640285.63507499162</v>
      </c>
      <c r="AB19" s="2">
        <f>MAX($C$15+SUM($G$18:AB18)-SUM($G$13:AB13),0)</f>
        <v>627379.23695914948</v>
      </c>
      <c r="AC19" s="2">
        <f>MAX($C$15+SUM($G$18:AC18)-SUM($G$13:AC13),0)</f>
        <v>614238.26004620374</v>
      </c>
      <c r="AD19" s="2">
        <f>MAX($C$15+SUM($G$18:AD18)-SUM($G$13:AD13),0)</f>
        <v>600862.70433615369</v>
      </c>
      <c r="AE19" s="2">
        <f>MAX($C$15+SUM($G$18:AE18)-SUM($G$13:AE13),0)</f>
        <v>587252.56982900004</v>
      </c>
      <c r="AF19" s="2">
        <f>MAX($C$15+SUM($G$18:AF18)-SUM($G$13:AF13),0)</f>
        <v>573407.85652474209</v>
      </c>
      <c r="AG19" s="2">
        <f>MAX($C$15+SUM($G$18:AG18)-SUM($G$13:AG13),0)</f>
        <v>559328.56442338054</v>
      </c>
      <c r="AH19" s="2">
        <f>MAX($C$15+SUM($G$18:AH18)-SUM($G$13:AH13),0)</f>
        <v>545014.69352491468</v>
      </c>
      <c r="AI19" s="2">
        <f>MAX($C$15+SUM($G$18:AI18)-SUM($G$13:AI13),0)</f>
        <v>530466.24382934521</v>
      </c>
      <c r="AJ19" s="2">
        <f>MAX($C$15+SUM($G$18:AJ18)-SUM($G$13:AJ13),0)</f>
        <v>515683.21533667145</v>
      </c>
      <c r="AK19" s="2">
        <f>MAX($C$15+SUM($G$18:AK18)-SUM($G$13:AK13),0)</f>
        <v>500665.60804689408</v>
      </c>
      <c r="AL19" s="2">
        <f>MAX($C$15+SUM($G$18:AL18)-SUM($G$13:AL13),0)</f>
        <v>485413.42196001241</v>
      </c>
      <c r="AM19" s="2">
        <f>MAX($C$15+SUM($G$18:AM18)-SUM($G$13:AM13),0)</f>
        <v>469926.65707602713</v>
      </c>
      <c r="AN19" s="2">
        <f>MAX($C$15+SUM($G$18:AN18)-SUM($G$13:AN13),0)</f>
        <v>454205.31339493755</v>
      </c>
      <c r="AO19" s="2">
        <f>MAX($C$15+SUM($G$18:AO18)-SUM($G$13:AO13),0)</f>
        <v>438249.39091674436</v>
      </c>
      <c r="AP19" s="2">
        <f>MAX($C$15+SUM($G$18:AP18)-SUM($G$13:AP13),0)</f>
        <v>422058.88964144688</v>
      </c>
      <c r="AQ19" s="2">
        <f>MAX($C$15+SUM($G$18:AQ18)-SUM($G$13:AQ13),0)</f>
        <v>405633.80956904578</v>
      </c>
      <c r="AR19" s="2">
        <f>MAX($C$15+SUM($G$18:AR18)-SUM($G$13:AR13),0)</f>
        <v>388974.15069954039</v>
      </c>
      <c r="AS19" s="2">
        <f>MAX($C$15+SUM($G$18:AS18)-SUM($G$13:AS13),0)</f>
        <v>372079.91303293139</v>
      </c>
      <c r="AT19" s="2">
        <f>MAX($C$15+SUM($G$18:AT18)-SUM($G$13:AT13),0)</f>
        <v>354951.09656921832</v>
      </c>
      <c r="AU19" s="2">
        <f>MAX($C$15+SUM($G$18:AU18)-SUM($G$13:AU13),0)</f>
        <v>337587.70130840119</v>
      </c>
      <c r="AV19" s="2">
        <f>MAX($C$15+SUM($G$18:AV18)-SUM($G$13:AV13),0)</f>
        <v>319989.72725048021</v>
      </c>
      <c r="AW19" s="2">
        <f>MAX($C$15+SUM($G$18:AW18)-SUM($G$13:AW13),0)</f>
        <v>302157.1743954554</v>
      </c>
      <c r="AX19" s="2">
        <f>MAX($C$15+SUM($G$18:AX18)-SUM($G$13:AX13),0)</f>
        <v>284090.04274332663</v>
      </c>
      <c r="AY19" s="2">
        <f>MAX($C$15+SUM($G$18:AY18)-SUM($G$13:AY13),0)</f>
        <v>265788.33229409368</v>
      </c>
      <c r="AZ19" s="2">
        <f>MAX($C$15+SUM($G$18:AZ18)-SUM($G$13:AZ13),0)</f>
        <v>247252.04304775689</v>
      </c>
      <c r="BA19" s="2">
        <f>MAX($C$15+SUM($G$18:BA18)-SUM($G$13:BA13),0)</f>
        <v>228481.17500431626</v>
      </c>
      <c r="BB19" s="2">
        <f>MAX($C$15+SUM($G$18:BB18)-SUM($G$13:BB13),0)</f>
        <v>209475.72816377156</v>
      </c>
      <c r="BC19" s="2">
        <f>MAX($C$15+SUM($G$18:BC18)-SUM($G$13:BC13),0)</f>
        <v>190235.7025261228</v>
      </c>
      <c r="BD19" s="2">
        <f>MAX($C$15+SUM($G$18:BD18)-SUM($G$13:BD13),0)</f>
        <v>170761.09809137019</v>
      </c>
      <c r="BE19" s="2">
        <f>MAX($C$15+SUM($G$18:BE18)-SUM($G$13:BE13),0)</f>
        <v>151051.91485951375</v>
      </c>
      <c r="BF19" s="2">
        <f>MAX($C$15+SUM($G$18:BF18)-SUM($G$13:BF13),0)</f>
        <v>131108.15283055324</v>
      </c>
      <c r="BG19" s="2">
        <f>MAX($C$15+SUM($G$18:BG18)-SUM($G$13:BG13),0)</f>
        <v>110929.81200448866</v>
      </c>
      <c r="BH19" s="2">
        <f>MAX($C$15+SUM($G$18:BH18)-SUM($G$13:BH13),0)</f>
        <v>90516.892381320242</v>
      </c>
      <c r="BI19" s="2">
        <f>MAX($C$15+SUM($G$18:BI18)-SUM($G$13:BI13),0)</f>
        <v>69869.393961047987</v>
      </c>
      <c r="BJ19" s="2">
        <f>MAX($C$15+SUM($G$18:BJ18)-SUM($G$13:BJ13),0)</f>
        <v>48987.316743671661</v>
      </c>
      <c r="BK19" s="2">
        <f>MAX($C$15+SUM($G$18:BK18)-SUM($G$13:BK13),0)</f>
        <v>27870.660729191266</v>
      </c>
      <c r="BL19" s="2">
        <f>MAX($C$15+SUM($G$18:BL18)-SUM($G$13:BL13),0)</f>
        <v>6519.4259176070336</v>
      </c>
      <c r="BM19" s="2">
        <f>MAX($C$15+SUM($G$18:BM18)-SUM($G$13:BM13),0)</f>
        <v>0</v>
      </c>
      <c r="BN19" s="2">
        <f>MAX($C$15+SUM($G$18:BN18)-SUM($G$13:BN13),0)</f>
        <v>0</v>
      </c>
      <c r="BO19" s="1">
        <f>MAX($C$15+SUM($G$18:BO18)-SUM($G$13:BO13),0)</f>
        <v>0</v>
      </c>
    </row>
    <row r="22" spans="4:67" x14ac:dyDescent="0.2">
      <c r="D22" s="2" t="s">
        <v>17</v>
      </c>
      <c r="F22" s="2" t="s">
        <v>18</v>
      </c>
      <c r="G22" s="2">
        <v>0</v>
      </c>
      <c r="H22" s="2">
        <f>G25</f>
        <v>0</v>
      </c>
      <c r="I22" s="2">
        <f>H25</f>
        <v>-148265</v>
      </c>
      <c r="J22" s="2">
        <f>I25</f>
        <v>-175012.46</v>
      </c>
      <c r="K22" s="2">
        <f>J25</f>
        <v>-201759.91999999998</v>
      </c>
    </row>
    <row r="23" spans="4:67" x14ac:dyDescent="0.2">
      <c r="G23" s="2">
        <f>-G13</f>
        <v>0</v>
      </c>
      <c r="H23" s="2">
        <f>-H13</f>
        <v>-123554.16666666667</v>
      </c>
      <c r="I23" s="2">
        <f>-I13</f>
        <v>-22289.55</v>
      </c>
      <c r="J23" s="2">
        <f>-J13</f>
        <v>-22289.55</v>
      </c>
      <c r="K23" s="2">
        <f>-K13</f>
        <v>-22289.55</v>
      </c>
    </row>
    <row r="24" spans="4:67" x14ac:dyDescent="0.2">
      <c r="G24" s="2">
        <f>-G14</f>
        <v>0</v>
      </c>
      <c r="H24" s="2">
        <f>-H14</f>
        <v>-24710.833333333336</v>
      </c>
      <c r="I24" s="2">
        <f>-I14</f>
        <v>-4457.91</v>
      </c>
      <c r="J24" s="2">
        <f>-J14</f>
        <v>-4457.91</v>
      </c>
      <c r="K24" s="2">
        <f>-K14</f>
        <v>-4457.91</v>
      </c>
    </row>
    <row r="25" spans="4:67" x14ac:dyDescent="0.2">
      <c r="F25" s="2" t="s">
        <v>19</v>
      </c>
      <c r="G25" s="2">
        <f>G22+G23+G24</f>
        <v>0</v>
      </c>
      <c r="H25" s="2">
        <f>H22+H23+H24</f>
        <v>-148265</v>
      </c>
      <c r="I25" s="2">
        <f>I22+I23+I24</f>
        <v>-175012.46</v>
      </c>
      <c r="J25" s="2">
        <f>J22+J23+J24</f>
        <v>-201759.91999999998</v>
      </c>
      <c r="K25" s="2">
        <f>K22+K23+K24</f>
        <v>-228507.37999999998</v>
      </c>
    </row>
    <row r="26" spans="4:67" x14ac:dyDescent="0.2">
      <c r="D26" s="7"/>
      <c r="E26" s="7"/>
      <c r="F26" s="7"/>
      <c r="G26" s="7"/>
      <c r="H26" s="7"/>
      <c r="I26" s="7"/>
      <c r="J26" s="7"/>
      <c r="K26" s="7"/>
    </row>
    <row r="27" spans="4:67" x14ac:dyDescent="0.2">
      <c r="D27" s="2" t="s">
        <v>20</v>
      </c>
      <c r="F27" s="2" t="s">
        <v>21</v>
      </c>
      <c r="H27" s="2">
        <f>-(H15+H18)</f>
        <v>-29915.005604014892</v>
      </c>
      <c r="I27" s="2">
        <f>-(I15+I18)</f>
        <v>-29680.426806910938</v>
      </c>
      <c r="J27" s="2">
        <f>-(J15+J18)</f>
        <v>-29445.848009806989</v>
      </c>
      <c r="K27" s="2">
        <f>-(K15+K18)</f>
        <v>-29211.269212703035</v>
      </c>
    </row>
    <row r="28" spans="4:67" x14ac:dyDescent="0.2">
      <c r="F28" s="2" t="s">
        <v>22</v>
      </c>
      <c r="H28" s="2">
        <f>H27</f>
        <v>-29915.005604014892</v>
      </c>
      <c r="I28" s="2">
        <f>I27</f>
        <v>-29680.426806910938</v>
      </c>
      <c r="J28" s="2">
        <f>J27</f>
        <v>-29445.848009806989</v>
      </c>
      <c r="K28" s="2">
        <f>K27</f>
        <v>-29211.269212703035</v>
      </c>
    </row>
    <row r="30" spans="4:67" x14ac:dyDescent="0.2">
      <c r="D30" s="7" t="s">
        <v>23</v>
      </c>
      <c r="E30" s="7" t="s">
        <v>24</v>
      </c>
      <c r="F30" s="7" t="s">
        <v>22</v>
      </c>
      <c r="G30" s="7"/>
      <c r="H30" s="7">
        <f>SUM($G$28:H28)</f>
        <v>-29915.005604014892</v>
      </c>
      <c r="I30" s="7">
        <f>SUM($G$28:I28)</f>
        <v>-59595.43241092583</v>
      </c>
      <c r="J30" s="7">
        <f>SUM($G$28:J28)</f>
        <v>-89041.280420732815</v>
      </c>
      <c r="K30" s="7">
        <f>SUM($G$28:K28)</f>
        <v>-118252.54963343585</v>
      </c>
    </row>
    <row r="31" spans="4:67" x14ac:dyDescent="0.2">
      <c r="F31" s="2" t="s">
        <v>25</v>
      </c>
      <c r="G31" s="2">
        <f>G16</f>
        <v>0</v>
      </c>
      <c r="H31" s="2">
        <f>H16</f>
        <v>934576.38888888899</v>
      </c>
      <c r="I31" s="2">
        <f>I16</f>
        <v>918736.11111111124</v>
      </c>
      <c r="J31" s="2">
        <f>J16</f>
        <v>902895.83333333337</v>
      </c>
      <c r="K31" s="2">
        <f>K16</f>
        <v>887055.55555555562</v>
      </c>
    </row>
    <row r="32" spans="4:67" x14ac:dyDescent="0.2">
      <c r="F32" s="2" t="s">
        <v>26</v>
      </c>
      <c r="G32" s="2">
        <f>G25</f>
        <v>0</v>
      </c>
      <c r="H32" s="2">
        <f>H25</f>
        <v>-148265</v>
      </c>
      <c r="I32" s="2">
        <f>I25</f>
        <v>-175012.46</v>
      </c>
      <c r="J32" s="2">
        <f>J25</f>
        <v>-201759.91999999998</v>
      </c>
      <c r="K32" s="2">
        <f>K25</f>
        <v>-228507.37999999998</v>
      </c>
    </row>
    <row r="33" spans="5:11" x14ac:dyDescent="0.2">
      <c r="E33" s="2" t="s">
        <v>29</v>
      </c>
      <c r="G33" s="2">
        <f>SUM(G30:G32)</f>
        <v>0</v>
      </c>
      <c r="H33" s="2">
        <f>SUM(H30:H32)</f>
        <v>756396.38328487414</v>
      </c>
      <c r="I33" s="2">
        <f>SUM(I30:I32)</f>
        <v>684128.21870018542</v>
      </c>
      <c r="J33" s="2">
        <f>SUM(J30:J32)</f>
        <v>612094.63291260065</v>
      </c>
      <c r="K33" s="2">
        <f>SUM(K30:K32)</f>
        <v>540295.62592211983</v>
      </c>
    </row>
    <row r="35" spans="5:11" x14ac:dyDescent="0.2">
      <c r="E35" s="2" t="s">
        <v>27</v>
      </c>
      <c r="F35" s="2" t="s">
        <v>28</v>
      </c>
      <c r="G35" s="2">
        <f>G19</f>
        <v>0</v>
      </c>
      <c r="H35" s="2">
        <f>H19</f>
        <v>840937.22782623721</v>
      </c>
      <c r="I35" s="2">
        <f>I19</f>
        <v>832487.82685537031</v>
      </c>
      <c r="J35" s="2">
        <f>J19</f>
        <v>823803.84708739957</v>
      </c>
      <c r="K35" s="2">
        <f>K19</f>
        <v>814885.28852232487</v>
      </c>
    </row>
    <row r="36" spans="5:11" x14ac:dyDescent="0.2">
      <c r="E36" s="2" t="s">
        <v>31</v>
      </c>
      <c r="H36" s="2">
        <f>H35</f>
        <v>840937.22782623721</v>
      </c>
      <c r="I36" s="2">
        <f>I35</f>
        <v>832487.82685537031</v>
      </c>
      <c r="J36" s="2">
        <f>J35</f>
        <v>823803.84708739957</v>
      </c>
      <c r="K36" s="2">
        <f>K35</f>
        <v>814885.28852232487</v>
      </c>
    </row>
    <row r="38" spans="5:11" x14ac:dyDescent="0.2">
      <c r="E38" s="2" t="s">
        <v>30</v>
      </c>
      <c r="H38" s="2">
        <f>H33-H36</f>
        <v>-84540.844541363069</v>
      </c>
      <c r="I38" s="2">
        <f>I33-I36</f>
        <v>-148359.60815518489</v>
      </c>
      <c r="J38" s="2">
        <f>J33-J36</f>
        <v>-211709.21417479892</v>
      </c>
      <c r="K38" s="2">
        <f>K33-K36</f>
        <v>-274589.66260020505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2022-11-13T13:38:53Z</dcterms:created>
  <dcterms:modified xsi:type="dcterms:W3CDTF">2022-11-13T20:00:19Z</dcterms:modified>
</cp:coreProperties>
</file>