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\\02srv06\personal\Novitskaya\Аренда  ФСБУ 25_2018 с 2022 года\"/>
    </mc:Choice>
  </mc:AlternateContent>
  <xr:revisionPtr revIDLastSave="0" documentId="13_ncr:1_{94123134-1101-4538-92E7-1A1347D9941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Исх.данные и расчет" sheetId="1" r:id="rId1"/>
  </sheets>
  <definedNames>
    <definedName name="_xlnm.Print_Area" localSheetId="0">'Исх.данные и расчет'!$B$1:$T$97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67" i="1" l="1"/>
  <c r="AC31" i="1"/>
  <c r="Z31" i="1"/>
  <c r="Y31" i="1"/>
  <c r="X31" i="1"/>
  <c r="AI31" i="1" s="1"/>
  <c r="AC30" i="1"/>
  <c r="Z30" i="1"/>
  <c r="Y30" i="1"/>
  <c r="X30" i="1"/>
  <c r="AI30" i="1" s="1"/>
  <c r="AC29" i="1"/>
  <c r="Z29" i="1"/>
  <c r="Y29" i="1"/>
  <c r="X29" i="1"/>
  <c r="AI29" i="1" s="1"/>
  <c r="AC28" i="1"/>
  <c r="Z28" i="1"/>
  <c r="Y28" i="1"/>
  <c r="X28" i="1"/>
  <c r="AI28" i="1" s="1"/>
  <c r="AC27" i="1"/>
  <c r="Z27" i="1"/>
  <c r="Y27" i="1"/>
  <c r="X27" i="1"/>
  <c r="AI27" i="1" s="1"/>
  <c r="AC26" i="1"/>
  <c r="Z26" i="1"/>
  <c r="Y26" i="1"/>
  <c r="X26" i="1"/>
  <c r="AI26" i="1" s="1"/>
  <c r="AC25" i="1"/>
  <c r="Z25" i="1"/>
  <c r="Y25" i="1"/>
  <c r="X25" i="1"/>
  <c r="AI25" i="1" s="1"/>
  <c r="AC24" i="1"/>
  <c r="Z24" i="1"/>
  <c r="Y24" i="1"/>
  <c r="X24" i="1"/>
  <c r="AI24" i="1" s="1"/>
  <c r="AC23" i="1"/>
  <c r="Z23" i="1"/>
  <c r="Y23" i="1"/>
  <c r="X23" i="1"/>
  <c r="AI23" i="1" s="1"/>
  <c r="AC22" i="1"/>
  <c r="Z22" i="1"/>
  <c r="Y22" i="1"/>
  <c r="X22" i="1"/>
  <c r="AI22" i="1" s="1"/>
  <c r="AC21" i="1"/>
  <c r="Z21" i="1"/>
  <c r="Y21" i="1"/>
  <c r="X21" i="1"/>
  <c r="AI21" i="1" s="1"/>
  <c r="AC20" i="1"/>
  <c r="Z20" i="1"/>
  <c r="Y20" i="1"/>
  <c r="X20" i="1"/>
  <c r="AI20" i="1" s="1"/>
  <c r="AC19" i="1"/>
  <c r="Z19" i="1"/>
  <c r="Y19" i="1"/>
  <c r="X19" i="1"/>
  <c r="AI19" i="1" s="1"/>
  <c r="AC18" i="1"/>
  <c r="Z18" i="1"/>
  <c r="Y18" i="1"/>
  <c r="X18" i="1"/>
  <c r="AI18" i="1" s="1"/>
  <c r="AC17" i="1"/>
  <c r="Z17" i="1"/>
  <c r="Y17" i="1"/>
  <c r="X17" i="1"/>
  <c r="AI17" i="1" s="1"/>
  <c r="AC16" i="1"/>
  <c r="Z16" i="1"/>
  <c r="Y16" i="1"/>
  <c r="X16" i="1"/>
  <c r="AI16" i="1" s="1"/>
  <c r="AC15" i="1"/>
  <c r="Z15" i="1"/>
  <c r="Y15" i="1"/>
  <c r="X15" i="1"/>
  <c r="AI15" i="1" s="1"/>
  <c r="AC14" i="1"/>
  <c r="Z14" i="1"/>
  <c r="Y14" i="1"/>
  <c r="X14" i="1"/>
  <c r="AI14" i="1" s="1"/>
  <c r="AC13" i="1"/>
  <c r="Z13" i="1"/>
  <c r="Y13" i="1"/>
  <c r="X13" i="1"/>
  <c r="AI13" i="1" s="1"/>
  <c r="AC12" i="1"/>
  <c r="Z12" i="1"/>
  <c r="Y12" i="1"/>
  <c r="X12" i="1"/>
  <c r="AI12" i="1" s="1"/>
  <c r="AC11" i="1"/>
  <c r="Z11" i="1"/>
  <c r="Y11" i="1"/>
  <c r="X11" i="1"/>
  <c r="AI11" i="1" s="1"/>
  <c r="AC10" i="1"/>
  <c r="Z10" i="1"/>
  <c r="Y10" i="1"/>
  <c r="X10" i="1"/>
  <c r="AI10" i="1" s="1"/>
  <c r="AC9" i="1"/>
  <c r="Z9" i="1"/>
  <c r="Y9" i="1"/>
  <c r="X9" i="1"/>
  <c r="AI9" i="1" s="1"/>
  <c r="AC8" i="1"/>
  <c r="AC32" i="1" s="1"/>
  <c r="Z8" i="1"/>
  <c r="Z32" i="1" s="1"/>
  <c r="Y8" i="1"/>
  <c r="Y32" i="1" s="1"/>
  <c r="X8" i="1"/>
  <c r="X32" i="1" s="1"/>
  <c r="W7" i="1"/>
  <c r="AI8" i="1" l="1"/>
  <c r="AI32" i="1" s="1"/>
  <c r="H72" i="1" l="1"/>
  <c r="D72" i="1"/>
  <c r="H70" i="1"/>
  <c r="D70" i="1"/>
  <c r="H67" i="1"/>
  <c r="P13" i="1"/>
  <c r="AA13" i="1" s="1"/>
  <c r="AJ13" i="1" s="1"/>
  <c r="P17" i="1"/>
  <c r="AA17" i="1" s="1"/>
  <c r="AJ17" i="1" s="1"/>
  <c r="P29" i="1"/>
  <c r="AA29" i="1" s="1"/>
  <c r="AJ29" i="1" s="1"/>
  <c r="P33" i="1"/>
  <c r="P45" i="1"/>
  <c r="P49" i="1"/>
  <c r="P61" i="1"/>
  <c r="P65" i="1"/>
  <c r="O8" i="1"/>
  <c r="P8" i="1" s="1"/>
  <c r="AA8" i="1" s="1"/>
  <c r="O9" i="1"/>
  <c r="P9" i="1" s="1"/>
  <c r="AA9" i="1" s="1"/>
  <c r="AJ9" i="1" s="1"/>
  <c r="O10" i="1"/>
  <c r="P10" i="1" s="1"/>
  <c r="AA10" i="1" s="1"/>
  <c r="AJ10" i="1" s="1"/>
  <c r="O11" i="1"/>
  <c r="P11" i="1" s="1"/>
  <c r="AA11" i="1" s="1"/>
  <c r="AJ11" i="1" s="1"/>
  <c r="O12" i="1"/>
  <c r="P12" i="1" s="1"/>
  <c r="AA12" i="1" s="1"/>
  <c r="AJ12" i="1" s="1"/>
  <c r="O13" i="1"/>
  <c r="O14" i="1"/>
  <c r="P14" i="1" s="1"/>
  <c r="AA14" i="1" s="1"/>
  <c r="AJ14" i="1" s="1"/>
  <c r="O15" i="1"/>
  <c r="P15" i="1" s="1"/>
  <c r="AA15" i="1" s="1"/>
  <c r="AJ15" i="1" s="1"/>
  <c r="O16" i="1"/>
  <c r="P16" i="1" s="1"/>
  <c r="AA16" i="1" s="1"/>
  <c r="AJ16" i="1" s="1"/>
  <c r="O17" i="1"/>
  <c r="O18" i="1"/>
  <c r="P18" i="1" s="1"/>
  <c r="AA18" i="1" s="1"/>
  <c r="AJ18" i="1" s="1"/>
  <c r="O19" i="1"/>
  <c r="P19" i="1" s="1"/>
  <c r="AA19" i="1" s="1"/>
  <c r="AJ19" i="1" s="1"/>
  <c r="O20" i="1"/>
  <c r="P20" i="1" s="1"/>
  <c r="AA20" i="1" s="1"/>
  <c r="AJ20" i="1" s="1"/>
  <c r="O21" i="1"/>
  <c r="P21" i="1" s="1"/>
  <c r="AA21" i="1" s="1"/>
  <c r="AJ21" i="1" s="1"/>
  <c r="O22" i="1"/>
  <c r="P22" i="1" s="1"/>
  <c r="AA22" i="1" s="1"/>
  <c r="AJ22" i="1" s="1"/>
  <c r="O23" i="1"/>
  <c r="P23" i="1" s="1"/>
  <c r="AA23" i="1" s="1"/>
  <c r="AJ23" i="1" s="1"/>
  <c r="O24" i="1"/>
  <c r="P24" i="1" s="1"/>
  <c r="AA24" i="1" s="1"/>
  <c r="AJ24" i="1" s="1"/>
  <c r="O25" i="1"/>
  <c r="P25" i="1" s="1"/>
  <c r="AA25" i="1" s="1"/>
  <c r="AJ25" i="1" s="1"/>
  <c r="O26" i="1"/>
  <c r="P26" i="1" s="1"/>
  <c r="AA26" i="1" s="1"/>
  <c r="AJ26" i="1" s="1"/>
  <c r="O27" i="1"/>
  <c r="P27" i="1" s="1"/>
  <c r="AA27" i="1" s="1"/>
  <c r="AJ27" i="1" s="1"/>
  <c r="O28" i="1"/>
  <c r="P28" i="1" s="1"/>
  <c r="AA28" i="1" s="1"/>
  <c r="AJ28" i="1" s="1"/>
  <c r="O29" i="1"/>
  <c r="O30" i="1"/>
  <c r="P30" i="1" s="1"/>
  <c r="AA30" i="1" s="1"/>
  <c r="AJ30" i="1" s="1"/>
  <c r="O31" i="1"/>
  <c r="P31" i="1" s="1"/>
  <c r="AA31" i="1" s="1"/>
  <c r="AJ31" i="1" s="1"/>
  <c r="O32" i="1"/>
  <c r="P32" i="1" s="1"/>
  <c r="V7" i="1" s="1"/>
  <c r="AG7" i="1" s="1"/>
  <c r="O33" i="1"/>
  <c r="O34" i="1"/>
  <c r="P34" i="1" s="1"/>
  <c r="O35" i="1"/>
  <c r="P35" i="1" s="1"/>
  <c r="O36" i="1"/>
  <c r="P36" i="1" s="1"/>
  <c r="O37" i="1"/>
  <c r="P37" i="1" s="1"/>
  <c r="O38" i="1"/>
  <c r="P38" i="1" s="1"/>
  <c r="O39" i="1"/>
  <c r="P39" i="1" s="1"/>
  <c r="O40" i="1"/>
  <c r="P40" i="1" s="1"/>
  <c r="O41" i="1"/>
  <c r="P41" i="1" s="1"/>
  <c r="O42" i="1"/>
  <c r="P42" i="1" s="1"/>
  <c r="O43" i="1"/>
  <c r="P43" i="1" s="1"/>
  <c r="O44" i="1"/>
  <c r="P44" i="1" s="1"/>
  <c r="O45" i="1"/>
  <c r="O46" i="1"/>
  <c r="P46" i="1" s="1"/>
  <c r="O47" i="1"/>
  <c r="P47" i="1" s="1"/>
  <c r="O48" i="1"/>
  <c r="P48" i="1" s="1"/>
  <c r="O49" i="1"/>
  <c r="O50" i="1"/>
  <c r="P50" i="1" s="1"/>
  <c r="O51" i="1"/>
  <c r="P51" i="1" s="1"/>
  <c r="O52" i="1"/>
  <c r="P52" i="1" s="1"/>
  <c r="O53" i="1"/>
  <c r="P53" i="1" s="1"/>
  <c r="O54" i="1"/>
  <c r="P54" i="1" s="1"/>
  <c r="O55" i="1"/>
  <c r="P55" i="1" s="1"/>
  <c r="O56" i="1"/>
  <c r="P56" i="1" s="1"/>
  <c r="O57" i="1"/>
  <c r="P57" i="1" s="1"/>
  <c r="O58" i="1"/>
  <c r="P58" i="1" s="1"/>
  <c r="O59" i="1"/>
  <c r="P59" i="1" s="1"/>
  <c r="O60" i="1"/>
  <c r="P60" i="1" s="1"/>
  <c r="O61" i="1"/>
  <c r="O62" i="1"/>
  <c r="P62" i="1" s="1"/>
  <c r="O63" i="1"/>
  <c r="P63" i="1" s="1"/>
  <c r="O64" i="1"/>
  <c r="P64" i="1" s="1"/>
  <c r="O65" i="1"/>
  <c r="O66" i="1"/>
  <c r="P66" i="1" s="1"/>
  <c r="O7" i="1"/>
  <c r="AJ8" i="1" l="1"/>
  <c r="AJ32" i="1" s="1"/>
  <c r="AB8" i="1"/>
  <c r="AA32" i="1"/>
  <c r="P7" i="1"/>
  <c r="P67" i="1" s="1"/>
  <c r="AB9" i="1" l="1"/>
  <c r="AB10" i="1" s="1"/>
  <c r="AB11" i="1" s="1"/>
  <c r="AB12" i="1" s="1"/>
  <c r="AB13" i="1" s="1"/>
  <c r="AB14" i="1" s="1"/>
  <c r="AB15" i="1" s="1"/>
  <c r="AB16" i="1" s="1"/>
  <c r="AB17" i="1" s="1"/>
  <c r="AB18" i="1" s="1"/>
  <c r="AB19" i="1" s="1"/>
  <c r="AB20" i="1" s="1"/>
  <c r="AB21" i="1" s="1"/>
  <c r="AB22" i="1" s="1"/>
  <c r="AB23" i="1" s="1"/>
  <c r="AB24" i="1" s="1"/>
  <c r="AB25" i="1" s="1"/>
  <c r="AB26" i="1" s="1"/>
  <c r="AB27" i="1" s="1"/>
  <c r="AB28" i="1" s="1"/>
  <c r="AB29" i="1" s="1"/>
  <c r="AB30" i="1" s="1"/>
  <c r="AB31" i="1" s="1"/>
  <c r="P6" i="1"/>
  <c r="C71" i="1"/>
  <c r="C70" i="1"/>
  <c r="N8" i="1"/>
  <c r="N9" i="1" s="1"/>
  <c r="N10" i="1" s="1"/>
  <c r="AB32" i="1" l="1"/>
  <c r="R7" i="1"/>
  <c r="N11" i="1"/>
  <c r="N12" i="1" s="1"/>
  <c r="N13" i="1" s="1"/>
  <c r="N14" i="1" s="1"/>
  <c r="N15" i="1" s="1"/>
  <c r="N16" i="1" s="1"/>
  <c r="N17" i="1" s="1"/>
  <c r="N18" i="1" s="1"/>
  <c r="N19" i="1" s="1"/>
  <c r="N20" i="1" s="1"/>
  <c r="N21" i="1" s="1"/>
  <c r="N22" i="1" s="1"/>
  <c r="N23" i="1" s="1"/>
  <c r="N24" i="1" s="1"/>
  <c r="N25" i="1" s="1"/>
  <c r="N26" i="1" s="1"/>
  <c r="N27" i="1" s="1"/>
  <c r="N28" i="1" s="1"/>
  <c r="N29" i="1" s="1"/>
  <c r="N30" i="1" s="1"/>
  <c r="N31" i="1" s="1"/>
  <c r="N32" i="1" s="1"/>
  <c r="N33" i="1" s="1"/>
  <c r="N34" i="1" s="1"/>
  <c r="N35" i="1" s="1"/>
  <c r="N36" i="1" s="1"/>
  <c r="N37" i="1" s="1"/>
  <c r="N38" i="1" s="1"/>
  <c r="N39" i="1" s="1"/>
  <c r="N40" i="1" s="1"/>
  <c r="N41" i="1" s="1"/>
  <c r="N42" i="1" s="1"/>
  <c r="N43" i="1" s="1"/>
  <c r="N44" i="1" s="1"/>
  <c r="N45" i="1" s="1"/>
  <c r="N46" i="1" s="1"/>
  <c r="N47" i="1" s="1"/>
  <c r="N48" i="1" s="1"/>
  <c r="N49" i="1" s="1"/>
  <c r="N50" i="1" s="1"/>
  <c r="N51" i="1" s="1"/>
  <c r="N52" i="1" s="1"/>
  <c r="N53" i="1" s="1"/>
  <c r="N54" i="1" s="1"/>
  <c r="N55" i="1" s="1"/>
  <c r="N56" i="1" s="1"/>
  <c r="N57" i="1" s="1"/>
  <c r="N58" i="1" s="1"/>
  <c r="N59" i="1" s="1"/>
  <c r="N60" i="1" s="1"/>
  <c r="N61" i="1" s="1"/>
  <c r="N62" i="1" s="1"/>
  <c r="N63" i="1" s="1"/>
  <c r="N64" i="1" s="1"/>
  <c r="N65" i="1" s="1"/>
  <c r="N66" i="1" s="1"/>
  <c r="U7" i="1" l="1"/>
  <c r="S7" i="1"/>
  <c r="I7" i="1"/>
  <c r="R8" i="1" l="1"/>
  <c r="S8" i="1" s="1"/>
  <c r="AF7" i="1"/>
  <c r="AH7" i="1"/>
  <c r="AD8" i="1" l="1"/>
  <c r="R9" i="1"/>
  <c r="S9" i="1" s="1"/>
  <c r="AK8" i="1" l="1"/>
  <c r="AD9" i="1"/>
  <c r="AK9" i="1" s="1"/>
  <c r="R10" i="1"/>
  <c r="S10" i="1" s="1"/>
  <c r="AD10" i="1" l="1"/>
  <c r="AK10" i="1" s="1"/>
  <c r="R11" i="1"/>
  <c r="S11" i="1" l="1"/>
  <c r="AD11" i="1" l="1"/>
  <c r="R12" i="1"/>
  <c r="S12" i="1" l="1"/>
  <c r="AK11" i="1"/>
  <c r="AD12" i="1" l="1"/>
  <c r="R13" i="1"/>
  <c r="S13" i="1" s="1"/>
  <c r="AD13" i="1" l="1"/>
  <c r="AK13" i="1" s="1"/>
  <c r="R14" i="1"/>
  <c r="S14" i="1" s="1"/>
  <c r="AK12" i="1"/>
  <c r="AD14" i="1" l="1"/>
  <c r="AK14" i="1" s="1"/>
  <c r="R15" i="1"/>
  <c r="S15" i="1" s="1"/>
  <c r="AD15" i="1" l="1"/>
  <c r="AK15" i="1" s="1"/>
  <c r="R16" i="1"/>
  <c r="S16" i="1" s="1"/>
  <c r="AD16" i="1" l="1"/>
  <c r="AK16" i="1" s="1"/>
  <c r="R17" i="1"/>
  <c r="S17" i="1" s="1"/>
  <c r="AD17" i="1" l="1"/>
  <c r="AK17" i="1" s="1"/>
  <c r="R18" i="1"/>
  <c r="S18" i="1" s="1"/>
  <c r="AD18" i="1" l="1"/>
  <c r="AK18" i="1" s="1"/>
  <c r="R19" i="1"/>
  <c r="S19" i="1" s="1"/>
  <c r="AD19" i="1" l="1"/>
  <c r="AK19" i="1" s="1"/>
  <c r="R20" i="1"/>
  <c r="S20" i="1" s="1"/>
  <c r="AD20" i="1" l="1"/>
  <c r="AK20" i="1" s="1"/>
  <c r="R21" i="1"/>
  <c r="S21" i="1" s="1"/>
  <c r="AD21" i="1" l="1"/>
  <c r="AK21" i="1" s="1"/>
  <c r="R22" i="1"/>
  <c r="S22" i="1" s="1"/>
  <c r="AD22" i="1" l="1"/>
  <c r="AK22" i="1" s="1"/>
  <c r="R23" i="1"/>
  <c r="S23" i="1" s="1"/>
  <c r="AD23" i="1" l="1"/>
  <c r="AK23" i="1" s="1"/>
  <c r="R24" i="1"/>
  <c r="S24" i="1" s="1"/>
  <c r="AD24" i="1" l="1"/>
  <c r="AK24" i="1" s="1"/>
  <c r="R25" i="1"/>
  <c r="S25" i="1" s="1"/>
  <c r="AD25" i="1" l="1"/>
  <c r="AK25" i="1" s="1"/>
  <c r="R26" i="1"/>
  <c r="S26" i="1" s="1"/>
  <c r="AD26" i="1" l="1"/>
  <c r="AK26" i="1" s="1"/>
  <c r="R27" i="1"/>
  <c r="S27" i="1" s="1"/>
  <c r="AD27" i="1" l="1"/>
  <c r="AK27" i="1" s="1"/>
  <c r="R28" i="1"/>
  <c r="S28" i="1" s="1"/>
  <c r="AD28" i="1" l="1"/>
  <c r="AK28" i="1" s="1"/>
  <c r="R29" i="1"/>
  <c r="S29" i="1" s="1"/>
  <c r="AD29" i="1" l="1"/>
  <c r="AK29" i="1" s="1"/>
  <c r="R30" i="1"/>
  <c r="S30" i="1" s="1"/>
  <c r="AD30" i="1" l="1"/>
  <c r="AK30" i="1" s="1"/>
  <c r="R31" i="1"/>
  <c r="S31" i="1" s="1"/>
  <c r="AD31" i="1" l="1"/>
  <c r="R32" i="1"/>
  <c r="S32" i="1" s="1"/>
  <c r="R33" i="1" s="1"/>
  <c r="S33" i="1" s="1"/>
  <c r="R34" i="1" s="1"/>
  <c r="S34" i="1" s="1"/>
  <c r="R35" i="1" s="1"/>
  <c r="S35" i="1" s="1"/>
  <c r="R36" i="1" s="1"/>
  <c r="S36" i="1" s="1"/>
  <c r="R37" i="1" s="1"/>
  <c r="S37" i="1" s="1"/>
  <c r="R38" i="1" s="1"/>
  <c r="S38" i="1" s="1"/>
  <c r="R39" i="1" s="1"/>
  <c r="S39" i="1" s="1"/>
  <c r="R40" i="1" s="1"/>
  <c r="S40" i="1" s="1"/>
  <c r="AK31" i="1" l="1"/>
  <c r="AK32" i="1" s="1"/>
  <c r="AD32" i="1"/>
  <c r="R41" i="1"/>
  <c r="S41" i="1" s="1"/>
  <c r="R42" i="1" l="1"/>
  <c r="S42" i="1" s="1"/>
  <c r="R43" i="1" l="1"/>
  <c r="S43" i="1" s="1"/>
  <c r="R44" i="1" l="1"/>
  <c r="S44" i="1" s="1"/>
  <c r="R45" i="1" l="1"/>
  <c r="S45" i="1" s="1"/>
  <c r="R46" i="1" l="1"/>
  <c r="S46" i="1" s="1"/>
  <c r="R47" i="1" l="1"/>
  <c r="S47" i="1" s="1"/>
  <c r="R48" i="1" l="1"/>
  <c r="S48" i="1" s="1"/>
  <c r="R49" i="1" l="1"/>
  <c r="S49" i="1" s="1"/>
  <c r="R50" i="1" l="1"/>
  <c r="S50" i="1" s="1"/>
  <c r="R51" i="1" l="1"/>
  <c r="S51" i="1" s="1"/>
  <c r="R52" i="1" l="1"/>
  <c r="S52" i="1" s="1"/>
  <c r="R53" i="1" l="1"/>
  <c r="S53" i="1" s="1"/>
  <c r="R54" i="1" l="1"/>
  <c r="S54" i="1" s="1"/>
  <c r="R55" i="1" l="1"/>
  <c r="S55" i="1" s="1"/>
  <c r="R56" i="1" l="1"/>
  <c r="S56" i="1" s="1"/>
  <c r="R57" i="1" l="1"/>
  <c r="S57" i="1" s="1"/>
  <c r="R58" i="1" l="1"/>
  <c r="S58" i="1" s="1"/>
  <c r="R59" i="1" l="1"/>
  <c r="S59" i="1" s="1"/>
  <c r="R60" i="1" l="1"/>
  <c r="S60" i="1" s="1"/>
  <c r="R61" i="1" l="1"/>
  <c r="S61" i="1" s="1"/>
  <c r="R62" i="1" l="1"/>
  <c r="S62" i="1" s="1"/>
  <c r="R63" i="1" l="1"/>
  <c r="S63" i="1" s="1"/>
  <c r="R64" i="1" l="1"/>
  <c r="S64" i="1" s="1"/>
  <c r="R65" i="1" l="1"/>
  <c r="S65" i="1" s="1"/>
  <c r="R66" i="1" l="1"/>
  <c r="S66" i="1" l="1"/>
  <c r="R6" i="1"/>
  <c r="C73" i="1" s="1"/>
  <c r="C76" i="1" s="1"/>
  <c r="R67" i="1"/>
</calcChain>
</file>

<file path=xl/sharedStrings.xml><?xml version="1.0" encoding="utf-8"?>
<sst xmlns="http://schemas.openxmlformats.org/spreadsheetml/2006/main" count="124" uniqueCount="113">
  <si>
    <t>НДС</t>
  </si>
  <si>
    <t>БУ</t>
  </si>
  <si>
    <t>НУ</t>
  </si>
  <si>
    <t>Д26 К02.03</t>
  </si>
  <si>
    <t>Д26 К01.К</t>
  </si>
  <si>
    <t>Признание в НУ арендных платежей</t>
  </si>
  <si>
    <t>Д91.02 К76.07.5</t>
  </si>
  <si>
    <t>проценты за сентябрь из справки расчета</t>
  </si>
  <si>
    <t>ежемесячно через услуги</t>
  </si>
  <si>
    <t>Д76.07.1 К76.07.2</t>
  </si>
  <si>
    <t>Арендная плата</t>
  </si>
  <si>
    <t>Д76.07.1 К76.07.9</t>
  </si>
  <si>
    <t>ежемесячно через регл операции</t>
  </si>
  <si>
    <t>Бухгалтерские счета в 1 С</t>
  </si>
  <si>
    <t>Вложения в ППА (формирование стоимости)</t>
  </si>
  <si>
    <t>ППА</t>
  </si>
  <si>
    <t>01.03.</t>
  </si>
  <si>
    <t>76.07.1</t>
  </si>
  <si>
    <t>76.07.2</t>
  </si>
  <si>
    <t>НДС по арендным обязательствам</t>
  </si>
  <si>
    <t>76.07.9</t>
  </si>
  <si>
    <t>Корректировка стоимости для налогового учета</t>
  </si>
  <si>
    <t>01.К</t>
  </si>
  <si>
    <t>76.07.5</t>
  </si>
  <si>
    <t>Арендные обязательства: полная сумма за весь период, включая НДС и процентные расходы</t>
  </si>
  <si>
    <t>Задолженность по арендной плате за текущий период</t>
  </si>
  <si>
    <t>Процентные расходы (расходы будущих периодов)</t>
  </si>
  <si>
    <t>02.03.</t>
  </si>
  <si>
    <t>Номер счета в 1С</t>
  </si>
  <si>
    <t>Содержание счета</t>
  </si>
  <si>
    <t>Наименование графы</t>
  </si>
  <si>
    <t>Общая сумма</t>
  </si>
  <si>
    <t>Ежемесячный платеж</t>
  </si>
  <si>
    <t>Ежемесячные проводки</t>
  </si>
  <si>
    <t>Номер графы и порядок расчета</t>
  </si>
  <si>
    <t>Начисление процентного расхода</t>
  </si>
  <si>
    <t>гр.1</t>
  </si>
  <si>
    <t>гр.2</t>
  </si>
  <si>
    <t>гр.4</t>
  </si>
  <si>
    <t>Порядковый номер периода</t>
  </si>
  <si>
    <t>Коэффициент дисконтирования для периода</t>
  </si>
  <si>
    <t>гр.5 =
= 1/((1+гр.3)/100) в степени гр.4)</t>
  </si>
  <si>
    <t>гр.6 =
=(гр2 x гр.5)</t>
  </si>
  <si>
    <t>Приведенная (дисконтированная) стоимость по месяцам</t>
  </si>
  <si>
    <t>Процентный платеж (процентный расход) по месяцам</t>
  </si>
  <si>
    <t>Ставка дисконтирования в расчете на месяц (в процентах)</t>
  </si>
  <si>
    <r>
      <rPr>
        <b/>
        <sz val="11"/>
        <color theme="1"/>
        <rFont val="Calibri"/>
        <family val="2"/>
        <charset val="204"/>
        <scheme val="minor"/>
      </rPr>
      <t xml:space="preserve">гр.7 </t>
    </r>
    <r>
      <rPr>
        <sz val="11"/>
        <color theme="1"/>
        <rFont val="Calibri"/>
        <family val="2"/>
        <charset val="204"/>
        <scheme val="minor"/>
      </rPr>
      <t>=(остаток привед.о обяз-ва   на начало месяца) x (гр.3/100)</t>
    </r>
  </si>
  <si>
    <t>Остаток приведенного обязательства на конец месяца (он же - остаток на начало следующего месяца)</t>
  </si>
  <si>
    <t>гр.8 = (привед. об-во на начало месяца) - гр. 2 + гр.7</t>
  </si>
  <si>
    <t>Амортизация ППА</t>
  </si>
  <si>
    <t>Аренда офиса с 01.10.22 по 31.10.2027</t>
  </si>
  <si>
    <t>60 месяцев</t>
  </si>
  <si>
    <t>Общая сумма договора (НДС не облагаеться)</t>
  </si>
  <si>
    <t>Дата</t>
  </si>
  <si>
    <t>Ежемесячное начисление</t>
  </si>
  <si>
    <t>Дата акта</t>
  </si>
  <si>
    <t>ИТОГО</t>
  </si>
  <si>
    <t>Проводки по принятию на учет</t>
  </si>
  <si>
    <t>Д08.04.2 К76.07.1</t>
  </si>
  <si>
    <t>Оценка в БУ и НУ</t>
  </si>
  <si>
    <t>Принятие на учет</t>
  </si>
  <si>
    <t>Д01.03 К08.04.2</t>
  </si>
  <si>
    <t>Оценка в БУ</t>
  </si>
  <si>
    <t>Оценка БУ</t>
  </si>
  <si>
    <t>Д01.К К08.04.2</t>
  </si>
  <si>
    <t>Оценка в НУ сумму платежей</t>
  </si>
  <si>
    <t>Сумма платежей</t>
  </si>
  <si>
    <t>Д76.07.5 К76.07.1</t>
  </si>
  <si>
    <t>Проценты по аренде</t>
  </si>
  <si>
    <t>Проценты по аренде. РУЧНАЯ ПРАВКА РЕГЛ ОПЕРАЦИИ</t>
  </si>
  <si>
    <t>Д76.07.9 К76.07.1</t>
  </si>
  <si>
    <t>НДС не облагаеться</t>
  </si>
  <si>
    <t>Проводки на дату получения придмета аренды</t>
  </si>
  <si>
    <t>Проводки ежемесячные</t>
  </si>
  <si>
    <t>Расчет по ПБУ 18/02</t>
  </si>
  <si>
    <t>Д 08.04.2   К 76.07.1
Д 01.ППА   К 08.04.2</t>
  </si>
  <si>
    <t>Д 76.07.5
К 76.07.1</t>
  </si>
  <si>
    <t>Д 76.07.9 
К 76.07.1</t>
  </si>
  <si>
    <t>Д 76.07.1       К 76.07.2</t>
  </si>
  <si>
    <t>Д 19 
К 76.07.2</t>
  </si>
  <si>
    <t>Д 76.07.1  
К 76.07.9</t>
  </si>
  <si>
    <t>Д 91.02 
К 76.07.5</t>
  </si>
  <si>
    <t>Д 76.07.2
К 51</t>
  </si>
  <si>
    <t>Д26 
К 02.ППА</t>
  </si>
  <si>
    <t>Д 09        
К 99.02.О</t>
  </si>
  <si>
    <t>Д 99.02.О 
К 77</t>
  </si>
  <si>
    <t>Д 99.02.О
 К 77</t>
  </si>
  <si>
    <t xml:space="preserve">Д 99.02.О
К 09 
</t>
  </si>
  <si>
    <t xml:space="preserve">Д 77
К 99.02.О 
</t>
  </si>
  <si>
    <t>Признаны ППА и ОА в размере дисконтированной стоимости арендных платежей</t>
  </si>
  <si>
    <t>Учтена отложенная сумма процентных расходов</t>
  </si>
  <si>
    <t>Учтена отложенная сумма НДС по  арендным платежам</t>
  </si>
  <si>
    <t>Начислен арендный платеж (без НДС)</t>
  </si>
  <si>
    <t>Принят к учету  НДС по текущему арендному платежу</t>
  </si>
  <si>
    <t>Уменьшена сумма отложенного  НДС по  арендным платежам</t>
  </si>
  <si>
    <t>Начислен процентный расход по текущему периоду (увеличено АО)</t>
  </si>
  <si>
    <t>Сумма % нарастающим итогом (техническая)</t>
  </si>
  <si>
    <t>Перечислена арендная плата</t>
  </si>
  <si>
    <t>Начислена амортизация ППА</t>
  </si>
  <si>
    <t>Признан ОНА по обязательству по аренде и отложенным процентам</t>
  </si>
  <si>
    <t>Признано ОНО с разницы между номинальной и дисконтированной стоимостью платежей</t>
  </si>
  <si>
    <t>Признано ОНО по ППА</t>
  </si>
  <si>
    <t>Погашение ОНА по обязательству по аренде</t>
  </si>
  <si>
    <t>Погашение ОНО с разницы между номинальной и дисконтированной стоимостью платежей по мере признания процентных расходов</t>
  </si>
  <si>
    <t>Погашение ОНО по ППА по мере амортизации ППА</t>
  </si>
  <si>
    <t>Д 20, 25, 26 
К 02.ППА</t>
  </si>
  <si>
    <t>Сумма амортизация ППА в месяц</t>
  </si>
  <si>
    <t>гр.9</t>
  </si>
  <si>
    <t>СПИ ППА</t>
  </si>
  <si>
    <t>нет</t>
  </si>
  <si>
    <t>Амортизация за 60 месяцев,</t>
  </si>
  <si>
    <r>
      <rPr>
        <b/>
        <sz val="11"/>
        <color theme="1"/>
        <rFont val="Calibri"/>
        <family val="2"/>
        <charset val="204"/>
        <scheme val="minor"/>
      </rPr>
      <t>ООО "ВИК"</t>
    </r>
    <r>
      <rPr>
        <sz val="11"/>
        <color theme="1"/>
        <rFont val="Calibri"/>
        <family val="2"/>
        <charset val="204"/>
        <scheme val="minor"/>
      </rPr>
      <t xml:space="preserve">
Договор аренды на 60 месяцев с 01.10.2022 по 31.10.2027. 
Арендная плата 2 094 765,75 без НДС.  
Ставка дисконтирования 9,79%.  
</t>
    </r>
  </si>
  <si>
    <t>гр.3 
(годовая ставка , т.е. 9,79/12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</si>
</sst>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₽_-;\-* #,##0.00\ _₽_-;_-* &quot;-&quot;??\ _₽_-;_-@_-"/>
    <numFmt numFmtId="165" formatCode="_-* #,##0.00_р_._-;\-* #,##0.00_р_._-;_-* &quot;-&quot;??_р_._-;_-@_-"/>
    <numFmt numFmtId="166" formatCode="0.0000000"/>
    <numFmt numFmtId="167" formatCode="0.0000"/>
    <numFmt numFmtId="168" formatCode="#,##0.00\ _₽"/>
  </numFmts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1"/>
      <color rgb="FF00B050"/>
      <name val="Calibri"/>
      <family val="2"/>
      <charset val="204"/>
      <scheme val="minor"/>
    </font>
    <font>
      <b/>
      <sz val="11"/>
      <color theme="1"/>
      <name val="Arial"/>
      <family val="2"/>
      <charset val="204"/>
    </font>
  </fonts>
  <fills count="1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9C1"/>
        <bgColor indexed="64"/>
      </patternFill>
    </fill>
    <fill>
      <patternFill patternType="solid">
        <fgColor rgb="FFFFFDE7"/>
        <bgColor indexed="64"/>
      </patternFill>
    </fill>
    <fill>
      <patternFill patternType="solid">
        <fgColor rgb="FFFFC0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104"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165" fontId="0" fillId="0" borderId="0" xfId="1" applyFont="1"/>
    <xf numFmtId="0" fontId="0" fillId="3" borderId="1" xfId="0" applyFill="1" applyBorder="1"/>
    <xf numFmtId="0" fontId="0" fillId="4" borderId="0" xfId="0" applyFill="1"/>
    <xf numFmtId="165" fontId="3" fillId="4" borderId="0" xfId="0" applyNumberFormat="1" applyFont="1" applyFill="1"/>
    <xf numFmtId="0" fontId="0" fillId="4" borderId="0" xfId="0" applyFill="1" applyAlignment="1">
      <alignment horizontal="center"/>
    </xf>
    <xf numFmtId="0" fontId="4" fillId="0" borderId="0" xfId="0" applyFont="1"/>
    <xf numFmtId="0" fontId="0" fillId="0" borderId="1" xfId="0" applyBorder="1"/>
    <xf numFmtId="14" fontId="0" fillId="0" borderId="1" xfId="0" applyNumberFormat="1" applyBorder="1" applyAlignment="1">
      <alignment horizontal="center"/>
    </xf>
    <xf numFmtId="16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justify" vertical="center"/>
    </xf>
    <xf numFmtId="0" fontId="5" fillId="0" borderId="1" xfId="0" applyFont="1" applyBorder="1" applyAlignment="1">
      <alignment horizontal="center"/>
    </xf>
    <xf numFmtId="0" fontId="0" fillId="0" borderId="1" xfId="0" applyBorder="1" applyAlignment="1">
      <alignment wrapText="1"/>
    </xf>
    <xf numFmtId="0" fontId="4" fillId="0" borderId="1" xfId="0" applyFont="1" applyBorder="1"/>
    <xf numFmtId="0" fontId="0" fillId="5" borderId="1" xfId="0" applyFill="1" applyBorder="1"/>
    <xf numFmtId="0" fontId="4" fillId="5" borderId="0" xfId="0" applyFont="1" applyFill="1"/>
    <xf numFmtId="0" fontId="0" fillId="5" borderId="2" xfId="0" applyFill="1" applyBorder="1" applyAlignment="1">
      <alignment horizontal="left"/>
    </xf>
    <xf numFmtId="0" fontId="0" fillId="5" borderId="2" xfId="0" applyFill="1" applyBorder="1"/>
    <xf numFmtId="0" fontId="0" fillId="0" borderId="2" xfId="0" applyBorder="1"/>
    <xf numFmtId="0" fontId="0" fillId="0" borderId="2" xfId="0" applyBorder="1" applyAlignment="1">
      <alignment wrapText="1"/>
    </xf>
    <xf numFmtId="0" fontId="0" fillId="2" borderId="1" xfId="0" applyFill="1" applyBorder="1"/>
    <xf numFmtId="0" fontId="0" fillId="4" borderId="1" xfId="0" applyFill="1" applyBorder="1"/>
    <xf numFmtId="4" fontId="0" fillId="0" borderId="1" xfId="0" applyNumberFormat="1" applyBorder="1"/>
    <xf numFmtId="4" fontId="0" fillId="0" borderId="1" xfId="1" applyNumberFormat="1" applyFont="1" applyBorder="1"/>
    <xf numFmtId="4" fontId="0" fillId="2" borderId="1" xfId="0" applyNumberFormat="1" applyFill="1" applyBorder="1"/>
    <xf numFmtId="4" fontId="0" fillId="2" borderId="1" xfId="1" applyNumberFormat="1" applyFont="1" applyFill="1" applyBorder="1"/>
    <xf numFmtId="4" fontId="3" fillId="2" borderId="1" xfId="1" applyNumberFormat="1" applyFont="1" applyFill="1" applyBorder="1"/>
    <xf numFmtId="4" fontId="6" fillId="2" borderId="1" xfId="0" applyNumberFormat="1" applyFont="1" applyFill="1" applyBorder="1"/>
    <xf numFmtId="4" fontId="3" fillId="4" borderId="1" xfId="0" applyNumberFormat="1" applyFont="1" applyFill="1" applyBorder="1"/>
    <xf numFmtId="4" fontId="0" fillId="4" borderId="1" xfId="0" applyNumberFormat="1" applyFill="1" applyBorder="1"/>
    <xf numFmtId="0" fontId="0" fillId="5" borderId="1" xfId="0" applyFill="1" applyBorder="1" applyAlignment="1">
      <alignment horizontal="center"/>
    </xf>
    <xf numFmtId="167" fontId="0" fillId="0" borderId="1" xfId="0" applyNumberFormat="1" applyBorder="1" applyAlignment="1">
      <alignment horizontal="center"/>
    </xf>
    <xf numFmtId="166" fontId="0" fillId="0" borderId="1" xfId="0" applyNumberFormat="1" applyBorder="1" applyAlignment="1">
      <alignment horizontal="center" wrapText="1"/>
    </xf>
    <xf numFmtId="2" fontId="0" fillId="0" borderId="1" xfId="0" applyNumberFormat="1" applyBorder="1" applyAlignment="1">
      <alignment horizontal="center"/>
    </xf>
    <xf numFmtId="0" fontId="4" fillId="0" borderId="1" xfId="0" applyFont="1" applyBorder="1" applyAlignment="1">
      <alignment horizontal="center"/>
    </xf>
    <xf numFmtId="165" fontId="4" fillId="0" borderId="1" xfId="1" applyFont="1" applyBorder="1" applyAlignment="1">
      <alignment horizontal="center"/>
    </xf>
    <xf numFmtId="0" fontId="4" fillId="6" borderId="3" xfId="0" applyFont="1" applyFill="1" applyBorder="1" applyAlignment="1">
      <alignment vertical="center"/>
    </xf>
    <xf numFmtId="0" fontId="0" fillId="6" borderId="4" xfId="0" applyFill="1" applyBorder="1" applyAlignment="1">
      <alignment horizontal="justify" vertical="center"/>
    </xf>
    <xf numFmtId="0" fontId="4" fillId="6" borderId="5" xfId="0" applyFont="1" applyFill="1" applyBorder="1" applyAlignment="1">
      <alignment vertical="center"/>
    </xf>
    <xf numFmtId="0" fontId="4" fillId="6" borderId="6" xfId="0" applyFont="1" applyFill="1" applyBorder="1" applyAlignment="1">
      <alignment horizontal="center" vertical="center"/>
    </xf>
    <xf numFmtId="0" fontId="0" fillId="6" borderId="6" xfId="0" applyFill="1" applyBorder="1" applyAlignment="1">
      <alignment vertical="center"/>
    </xf>
    <xf numFmtId="0" fontId="4" fillId="6" borderId="6" xfId="0" applyFont="1" applyFill="1" applyBorder="1" applyAlignment="1">
      <alignment horizontal="center" vertical="center" wrapText="1"/>
    </xf>
    <xf numFmtId="0" fontId="0" fillId="6" borderId="6" xfId="0" applyFill="1" applyBorder="1" applyAlignment="1">
      <alignment horizontal="center" vertical="center" wrapText="1"/>
    </xf>
    <xf numFmtId="0" fontId="4" fillId="6" borderId="7" xfId="0" applyFont="1" applyFill="1" applyBorder="1" applyAlignment="1">
      <alignment horizontal="center" vertical="center" wrapText="1"/>
    </xf>
    <xf numFmtId="164" fontId="0" fillId="5" borderId="1" xfId="0" applyNumberFormat="1" applyFill="1" applyBorder="1" applyAlignment="1">
      <alignment horizontal="center"/>
    </xf>
    <xf numFmtId="168" fontId="0" fillId="0" borderId="1" xfId="0" applyNumberFormat="1" applyBorder="1" applyAlignment="1">
      <alignment horizontal="center"/>
    </xf>
    <xf numFmtId="0" fontId="0" fillId="6" borderId="4" xfId="0" applyFill="1" applyBorder="1" applyAlignment="1">
      <alignment horizontal="center" vertical="center"/>
    </xf>
    <xf numFmtId="0" fontId="0" fillId="6" borderId="4" xfId="0" applyFill="1" applyBorder="1" applyAlignment="1">
      <alignment horizontal="center" vertical="center" wrapText="1"/>
    </xf>
    <xf numFmtId="165" fontId="0" fillId="0" borderId="1" xfId="1" applyFont="1" applyBorder="1"/>
    <xf numFmtId="14" fontId="0" fillId="0" borderId="1" xfId="0" applyNumberFormat="1" applyBorder="1"/>
    <xf numFmtId="168" fontId="0" fillId="0" borderId="1" xfId="0" applyNumberFormat="1" applyBorder="1"/>
    <xf numFmtId="168" fontId="0" fillId="0" borderId="2" xfId="0" applyNumberFormat="1" applyBorder="1"/>
    <xf numFmtId="168" fontId="2" fillId="3" borderId="1" xfId="0" applyNumberFormat="1" applyFont="1" applyFill="1" applyBorder="1"/>
    <xf numFmtId="165" fontId="4" fillId="0" borderId="1" xfId="1" applyFont="1" applyBorder="1"/>
    <xf numFmtId="4" fontId="3" fillId="0" borderId="1" xfId="1" applyNumberFormat="1" applyFont="1" applyBorder="1"/>
    <xf numFmtId="4" fontId="4" fillId="0" borderId="1" xfId="0" applyNumberFormat="1" applyFont="1" applyBorder="1"/>
    <xf numFmtId="0" fontId="0" fillId="0" borderId="4" xfId="0" applyBorder="1" applyAlignment="1">
      <alignment horizontal="justify" vertical="center"/>
    </xf>
    <xf numFmtId="4" fontId="0" fillId="0" borderId="1" xfId="1" applyNumberFormat="1" applyFont="1" applyFill="1" applyBorder="1"/>
    <xf numFmtId="165" fontId="4" fillId="0" borderId="0" xfId="1" applyFont="1"/>
    <xf numFmtId="168" fontId="4" fillId="0" borderId="1" xfId="0" applyNumberFormat="1" applyFont="1" applyBorder="1"/>
    <xf numFmtId="0" fontId="0" fillId="7" borderId="0" xfId="0" applyFill="1"/>
    <xf numFmtId="0" fontId="0" fillId="8" borderId="1" xfId="0" applyFill="1" applyBorder="1" applyAlignment="1">
      <alignment horizontal="center" vertical="center" wrapText="1"/>
    </xf>
    <xf numFmtId="0" fontId="0" fillId="9" borderId="1" xfId="0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 wrapText="1"/>
    </xf>
    <xf numFmtId="0" fontId="0" fillId="10" borderId="1" xfId="0" applyFill="1" applyBorder="1" applyAlignment="1">
      <alignment horizontal="center" wrapText="1"/>
    </xf>
    <xf numFmtId="0" fontId="0" fillId="10" borderId="1" xfId="0" applyFill="1" applyBorder="1" applyAlignment="1">
      <alignment horizontal="center" vertical="center" wrapText="1"/>
    </xf>
    <xf numFmtId="0" fontId="0" fillId="9" borderId="1" xfId="0" applyFill="1" applyBorder="1" applyAlignment="1">
      <alignment vertical="center" wrapText="1"/>
    </xf>
    <xf numFmtId="0" fontId="0" fillId="7" borderId="1" xfId="0" applyFill="1" applyBorder="1" applyAlignment="1">
      <alignment vertical="center" wrapText="1"/>
    </xf>
    <xf numFmtId="0" fontId="0" fillId="8" borderId="1" xfId="0" applyFill="1" applyBorder="1" applyAlignment="1">
      <alignment wrapText="1"/>
    </xf>
    <xf numFmtId="0" fontId="0" fillId="9" borderId="8" xfId="0" applyFill="1" applyBorder="1" applyAlignment="1">
      <alignment wrapText="1"/>
    </xf>
    <xf numFmtId="0" fontId="0" fillId="9" borderId="9" xfId="0" applyFill="1" applyBorder="1" applyAlignment="1">
      <alignment wrapText="1"/>
    </xf>
    <xf numFmtId="0" fontId="0" fillId="9" borderId="0" xfId="0" applyFill="1" applyAlignment="1">
      <alignment wrapText="1"/>
    </xf>
    <xf numFmtId="0" fontId="0" fillId="7" borderId="0" xfId="0" applyFill="1" applyAlignment="1">
      <alignment wrapText="1"/>
    </xf>
    <xf numFmtId="0" fontId="0" fillId="10" borderId="0" xfId="0" applyFill="1" applyAlignment="1">
      <alignment wrapText="1"/>
    </xf>
    <xf numFmtId="0" fontId="0" fillId="10" borderId="1" xfId="0" applyFill="1" applyBorder="1" applyAlignment="1">
      <alignment wrapText="1"/>
    </xf>
    <xf numFmtId="4" fontId="0" fillId="8" borderId="1" xfId="0" applyNumberFormat="1" applyFill="1" applyBorder="1" applyAlignment="1">
      <alignment horizontal="center" wrapText="1"/>
    </xf>
    <xf numFmtId="4" fontId="4" fillId="10" borderId="1" xfId="0" applyNumberFormat="1" applyFont="1" applyFill="1" applyBorder="1" applyAlignment="1">
      <alignment horizontal="center"/>
    </xf>
    <xf numFmtId="4" fontId="0" fillId="10" borderId="1" xfId="0" applyNumberFormat="1" applyFill="1" applyBorder="1"/>
    <xf numFmtId="4" fontId="0" fillId="9" borderId="1" xfId="0" applyNumberFormat="1" applyFill="1" applyBorder="1" applyAlignment="1">
      <alignment horizontal="center"/>
    </xf>
    <xf numFmtId="4" fontId="0" fillId="7" borderId="0" xfId="0" applyNumberFormat="1" applyFill="1"/>
    <xf numFmtId="4" fontId="0" fillId="0" borderId="0" xfId="0" applyNumberFormat="1"/>
    <xf numFmtId="4" fontId="0" fillId="11" borderId="1" xfId="0" applyNumberFormat="1" applyFill="1" applyBorder="1" applyAlignment="1">
      <alignment horizontal="center"/>
    </xf>
    <xf numFmtId="4" fontId="4" fillId="9" borderId="1" xfId="0" applyNumberFormat="1" applyFont="1" applyFill="1" applyBorder="1" applyAlignment="1">
      <alignment horizontal="center"/>
    </xf>
    <xf numFmtId="4" fontId="4" fillId="11" borderId="1" xfId="0" applyNumberFormat="1" applyFont="1" applyFill="1" applyBorder="1" applyAlignment="1">
      <alignment horizontal="center"/>
    </xf>
    <xf numFmtId="0" fontId="4" fillId="6" borderId="10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3" fontId="4" fillId="12" borderId="8" xfId="0" applyNumberFormat="1" applyFont="1" applyFill="1" applyBorder="1" applyAlignment="1">
      <alignment horizontal="center" vertical="center"/>
    </xf>
    <xf numFmtId="0" fontId="0" fillId="8" borderId="11" xfId="0" applyFill="1" applyBorder="1" applyAlignment="1">
      <alignment horizontal="center" vertical="center" wrapText="1"/>
    </xf>
    <xf numFmtId="0" fontId="0" fillId="8" borderId="11" xfId="0" applyFill="1" applyBorder="1" applyAlignment="1">
      <alignment wrapText="1"/>
    </xf>
    <xf numFmtId="4" fontId="0" fillId="8" borderId="11" xfId="0" applyNumberFormat="1" applyFill="1" applyBorder="1" applyAlignment="1">
      <alignment horizontal="center" wrapText="1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3" fontId="4" fillId="0" borderId="8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4" fontId="0" fillId="4" borderId="1" xfId="0" applyNumberFormat="1" applyFill="1" applyBorder="1" applyAlignment="1">
      <alignment horizontal="center"/>
    </xf>
    <xf numFmtId="0" fontId="0" fillId="0" borderId="0" xfId="0" applyAlignment="1">
      <alignment horizontal="left" wrapText="1"/>
    </xf>
    <xf numFmtId="4" fontId="0" fillId="2" borderId="1" xfId="0" applyNumberFormat="1" applyFill="1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7" fillId="8" borderId="0" xfId="0" applyFont="1" applyFill="1" applyAlignment="1">
      <alignment horizontal="center" vertical="center"/>
    </xf>
    <xf numFmtId="0" fontId="7" fillId="9" borderId="0" xfId="0" applyFont="1" applyFill="1" applyAlignment="1">
      <alignment horizontal="center" vertical="center"/>
    </xf>
    <xf numFmtId="0" fontId="7" fillId="10" borderId="0" xfId="0" applyFont="1" applyFill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K97"/>
  <sheetViews>
    <sheetView tabSelected="1" topLeftCell="B1" zoomScale="85" zoomScaleNormal="85" workbookViewId="0">
      <selection activeCell="S71" sqref="S71"/>
    </sheetView>
  </sheetViews>
  <sheetFormatPr defaultRowHeight="15" x14ac:dyDescent="0.25"/>
  <cols>
    <col min="1" max="1" width="0" hidden="1" customWidth="1"/>
    <col min="2" max="2" width="42.85546875" customWidth="1"/>
    <col min="3" max="3" width="17.7109375" customWidth="1"/>
    <col min="4" max="4" width="15.42578125" customWidth="1"/>
    <col min="5" max="5" width="15.42578125" hidden="1" customWidth="1"/>
    <col min="6" max="6" width="17.140625" hidden="1" customWidth="1"/>
    <col min="7" max="7" width="26.85546875" customWidth="1"/>
    <col min="8" max="8" width="17.42578125" customWidth="1"/>
    <col min="9" max="10" width="9.140625" hidden="1" customWidth="1"/>
    <col min="11" max="11" width="2.28515625" hidden="1" customWidth="1"/>
    <col min="12" max="12" width="2.140625" hidden="1" customWidth="1"/>
    <col min="13" max="13" width="17" customWidth="1"/>
    <col min="14" max="14" width="9.85546875" customWidth="1"/>
    <col min="15" max="15" width="20.5703125" style="2" customWidth="1"/>
    <col min="16" max="16" width="25" customWidth="1"/>
    <col min="17" max="17" width="3.28515625" hidden="1" customWidth="1"/>
    <col min="18" max="18" width="27.140625" customWidth="1"/>
    <col min="19" max="19" width="24.28515625" customWidth="1"/>
    <col min="20" max="20" width="22.85546875" customWidth="1"/>
    <col min="21" max="21" width="25" hidden="1" customWidth="1"/>
    <col min="22" max="22" width="23" hidden="1" customWidth="1"/>
    <col min="23" max="23" width="25.140625" hidden="1" customWidth="1"/>
    <col min="24" max="24" width="18" hidden="1" customWidth="1"/>
    <col min="25" max="25" width="16.140625" hidden="1" customWidth="1"/>
    <col min="26" max="26" width="17.140625" hidden="1" customWidth="1"/>
    <col min="27" max="27" width="17.7109375" hidden="1" customWidth="1"/>
    <col min="28" max="28" width="18.85546875" hidden="1" customWidth="1"/>
    <col min="29" max="29" width="23.42578125" hidden="1" customWidth="1"/>
    <col min="30" max="30" width="19.7109375" hidden="1" customWidth="1"/>
    <col min="31" max="31" width="0" hidden="1" customWidth="1"/>
    <col min="32" max="32" width="22.140625" hidden="1" customWidth="1"/>
    <col min="33" max="33" width="20.7109375" hidden="1" customWidth="1"/>
    <col min="34" max="34" width="17" hidden="1" customWidth="1"/>
    <col min="35" max="35" width="0" hidden="1" customWidth="1"/>
    <col min="36" max="36" width="17.85546875" hidden="1" customWidth="1"/>
    <col min="37" max="37" width="19.85546875" hidden="1" customWidth="1"/>
    <col min="38" max="40" width="0" hidden="1" customWidth="1"/>
  </cols>
  <sheetData>
    <row r="1" spans="2:37" ht="101.45" customHeight="1" x14ac:dyDescent="0.25">
      <c r="B1" s="98" t="s">
        <v>111</v>
      </c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</row>
    <row r="2" spans="2:37" ht="30.75" thickBot="1" x14ac:dyDescent="0.3">
      <c r="B2" s="18" t="s">
        <v>50</v>
      </c>
      <c r="C2" s="88" t="s">
        <v>108</v>
      </c>
      <c r="D2" s="89">
        <v>60</v>
      </c>
      <c r="G2" s="88"/>
      <c r="H2" s="95"/>
      <c r="M2" s="2"/>
      <c r="P2" s="94" t="s">
        <v>9</v>
      </c>
      <c r="Q2" s="1"/>
      <c r="R2" s="93" t="s">
        <v>6</v>
      </c>
      <c r="T2" s="96" t="s">
        <v>105</v>
      </c>
    </row>
    <row r="3" spans="2:37" ht="111" customHeight="1" x14ac:dyDescent="0.25">
      <c r="B3" s="39" t="s">
        <v>30</v>
      </c>
      <c r="C3" s="40" t="s">
        <v>31</v>
      </c>
      <c r="D3" s="40"/>
      <c r="E3" s="50" t="s">
        <v>53</v>
      </c>
      <c r="F3" s="50" t="s">
        <v>32</v>
      </c>
      <c r="G3" s="49" t="s">
        <v>55</v>
      </c>
      <c r="H3" s="50" t="s">
        <v>54</v>
      </c>
      <c r="I3" s="40"/>
      <c r="J3" s="40"/>
      <c r="K3" s="40"/>
      <c r="L3" s="40"/>
      <c r="M3" s="40" t="s">
        <v>45</v>
      </c>
      <c r="N3" s="40" t="s">
        <v>39</v>
      </c>
      <c r="O3" s="40" t="s">
        <v>40</v>
      </c>
      <c r="P3" s="40" t="s">
        <v>43</v>
      </c>
      <c r="Q3" s="40"/>
      <c r="R3" s="40" t="s">
        <v>44</v>
      </c>
      <c r="S3" s="40" t="s">
        <v>47</v>
      </c>
      <c r="T3" s="50" t="s">
        <v>106</v>
      </c>
      <c r="U3" s="101" t="s">
        <v>72</v>
      </c>
      <c r="V3" s="101"/>
      <c r="W3" s="101"/>
      <c r="X3" s="102" t="s">
        <v>73</v>
      </c>
      <c r="Y3" s="102"/>
      <c r="Z3" s="102"/>
      <c r="AA3" s="102"/>
      <c r="AB3" s="102"/>
      <c r="AC3" s="102"/>
      <c r="AD3" s="102"/>
      <c r="AE3" s="63"/>
      <c r="AF3" s="103" t="s">
        <v>74</v>
      </c>
      <c r="AG3" s="103"/>
      <c r="AH3" s="103"/>
      <c r="AI3" s="103"/>
      <c r="AJ3" s="103"/>
      <c r="AK3" s="103"/>
    </row>
    <row r="4" spans="2:37" ht="60.75" thickBot="1" x14ac:dyDescent="0.3">
      <c r="B4" s="41" t="s">
        <v>34</v>
      </c>
      <c r="C4" s="42" t="s">
        <v>36</v>
      </c>
      <c r="D4" s="42">
        <v>1</v>
      </c>
      <c r="E4" s="42"/>
      <c r="F4" s="42" t="s">
        <v>37</v>
      </c>
      <c r="G4" s="42"/>
      <c r="H4" s="42" t="s">
        <v>37</v>
      </c>
      <c r="I4" s="43">
        <v>3</v>
      </c>
      <c r="J4" s="43">
        <v>4</v>
      </c>
      <c r="K4" s="43"/>
      <c r="L4" s="43"/>
      <c r="M4" s="44" t="s">
        <v>112</v>
      </c>
      <c r="N4" s="42" t="s">
        <v>38</v>
      </c>
      <c r="O4" s="44" t="s">
        <v>41</v>
      </c>
      <c r="P4" s="44" t="s">
        <v>42</v>
      </c>
      <c r="Q4" s="42"/>
      <c r="R4" s="45" t="s">
        <v>46</v>
      </c>
      <c r="S4" s="46" t="s">
        <v>48</v>
      </c>
      <c r="T4" s="87" t="s">
        <v>107</v>
      </c>
      <c r="U4" s="64" t="s">
        <v>75</v>
      </c>
      <c r="V4" s="64" t="s">
        <v>76</v>
      </c>
      <c r="W4" s="64" t="s">
        <v>77</v>
      </c>
      <c r="X4" s="65" t="s">
        <v>78</v>
      </c>
      <c r="Y4" s="65" t="s">
        <v>79</v>
      </c>
      <c r="Z4" s="65" t="s">
        <v>80</v>
      </c>
      <c r="AA4" s="65" t="s">
        <v>81</v>
      </c>
      <c r="AB4" s="65"/>
      <c r="AC4" s="65" t="s">
        <v>82</v>
      </c>
      <c r="AD4" s="65" t="s">
        <v>83</v>
      </c>
      <c r="AE4" s="66"/>
      <c r="AF4" s="67" t="s">
        <v>84</v>
      </c>
      <c r="AG4" s="67" t="s">
        <v>85</v>
      </c>
      <c r="AH4" s="67" t="s">
        <v>86</v>
      </c>
      <c r="AI4" s="68" t="s">
        <v>87</v>
      </c>
      <c r="AJ4" s="68" t="s">
        <v>88</v>
      </c>
      <c r="AK4" s="68" t="s">
        <v>88</v>
      </c>
    </row>
    <row r="5" spans="2:37" ht="42" customHeight="1" x14ac:dyDescent="0.25">
      <c r="B5" s="19" t="s">
        <v>51</v>
      </c>
      <c r="C5" s="20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2"/>
      <c r="P5" s="54"/>
      <c r="Q5" s="21"/>
      <c r="R5" s="21"/>
      <c r="S5" s="21"/>
      <c r="T5" s="9"/>
      <c r="U5" s="90" t="s">
        <v>89</v>
      </c>
      <c r="V5" s="64" t="s">
        <v>90</v>
      </c>
      <c r="W5" s="64" t="s">
        <v>91</v>
      </c>
      <c r="X5" s="65" t="s">
        <v>92</v>
      </c>
      <c r="Y5" s="65" t="s">
        <v>93</v>
      </c>
      <c r="Z5" s="65" t="s">
        <v>94</v>
      </c>
      <c r="AA5" s="65" t="s">
        <v>95</v>
      </c>
      <c r="AB5" s="69" t="s">
        <v>96</v>
      </c>
      <c r="AC5" s="69" t="s">
        <v>97</v>
      </c>
      <c r="AD5" s="69" t="s">
        <v>98</v>
      </c>
      <c r="AE5" s="70"/>
      <c r="AF5" s="68" t="s">
        <v>99</v>
      </c>
      <c r="AG5" s="68" t="s">
        <v>100</v>
      </c>
      <c r="AH5" s="68" t="s">
        <v>101</v>
      </c>
      <c r="AI5" s="68" t="s">
        <v>102</v>
      </c>
      <c r="AJ5" s="68" t="s">
        <v>103</v>
      </c>
      <c r="AK5" s="68" t="s">
        <v>104</v>
      </c>
    </row>
    <row r="6" spans="2:37" x14ac:dyDescent="0.25">
      <c r="B6" s="17" t="s">
        <v>10</v>
      </c>
      <c r="C6" s="17"/>
      <c r="D6" s="9"/>
      <c r="E6" s="9"/>
      <c r="F6" s="9"/>
      <c r="G6" s="52">
        <v>44835</v>
      </c>
      <c r="H6" s="9"/>
      <c r="I6" s="9"/>
      <c r="J6" s="9"/>
      <c r="K6" s="9"/>
      <c r="L6" s="9"/>
      <c r="M6" s="9"/>
      <c r="N6" s="9"/>
      <c r="O6" s="15"/>
      <c r="P6" s="55">
        <f>P67</f>
        <v>99072961.433584899</v>
      </c>
      <c r="Q6" s="4"/>
      <c r="R6" s="55">
        <f>SUM(R7:R66)</f>
        <v>26612983.566414464</v>
      </c>
      <c r="S6" s="9"/>
      <c r="T6" s="9"/>
      <c r="U6" s="91"/>
      <c r="V6" s="71"/>
      <c r="W6" s="71"/>
      <c r="X6" s="72"/>
      <c r="Y6" s="72"/>
      <c r="Z6" s="72"/>
      <c r="AA6" s="73"/>
      <c r="AB6" s="74"/>
      <c r="AC6" s="74"/>
      <c r="AD6" s="74"/>
      <c r="AE6" s="75"/>
      <c r="AF6" s="76"/>
      <c r="AG6" s="76"/>
      <c r="AH6" s="76"/>
      <c r="AI6" s="77"/>
      <c r="AJ6" s="77"/>
      <c r="AK6" s="77"/>
    </row>
    <row r="7" spans="2:37" x14ac:dyDescent="0.25">
      <c r="B7" s="17" t="s">
        <v>52</v>
      </c>
      <c r="C7" s="47">
        <v>125685945</v>
      </c>
      <c r="D7" s="12">
        <v>60</v>
      </c>
      <c r="E7" s="10">
        <v>44839</v>
      </c>
      <c r="F7" s="48">
        <v>2094765.75</v>
      </c>
      <c r="G7" s="10">
        <v>44865</v>
      </c>
      <c r="H7" s="48">
        <v>2094765.75</v>
      </c>
      <c r="I7" s="12">
        <f>1/(1+0.2)</f>
        <v>0.83333333333333337</v>
      </c>
      <c r="J7" s="12"/>
      <c r="K7" s="12"/>
      <c r="L7" s="12"/>
      <c r="M7" s="34">
        <v>0.81579999999999997</v>
      </c>
      <c r="N7" s="12">
        <v>1</v>
      </c>
      <c r="O7" s="35">
        <f>1/((1+M7/100)^N7)</f>
        <v>0.99190801441837484</v>
      </c>
      <c r="P7" s="48">
        <f>SUM(H7*O7)</f>
        <v>2077814.9357541178</v>
      </c>
      <c r="Q7" s="36"/>
      <c r="R7" s="48">
        <f>P6*(M7/100)</f>
        <v>808237.21937518567</v>
      </c>
      <c r="S7" s="48">
        <f>P6-H7+R7</f>
        <v>97786432.902960092</v>
      </c>
      <c r="T7" s="53">
        <v>1651216.02</v>
      </c>
      <c r="U7" s="92">
        <f>R7</f>
        <v>808237.21937518567</v>
      </c>
      <c r="V7" s="78">
        <f>P32</f>
        <v>1695867.2212434288</v>
      </c>
      <c r="W7" s="78">
        <f>L32</f>
        <v>0</v>
      </c>
      <c r="X7" s="72"/>
      <c r="Y7" s="72"/>
      <c r="Z7" s="72"/>
      <c r="AA7" s="73"/>
      <c r="AB7" s="74"/>
      <c r="AC7" s="74"/>
      <c r="AD7" s="74"/>
      <c r="AE7" s="75"/>
      <c r="AF7" s="79">
        <f>(U7+V7)*0.2</f>
        <v>500820.88812372298</v>
      </c>
      <c r="AG7" s="79">
        <f>V7*0.2</f>
        <v>339173.44424868579</v>
      </c>
      <c r="AH7" s="79">
        <f>U7*0.2</f>
        <v>161647.44387503713</v>
      </c>
      <c r="AI7" s="80"/>
      <c r="AJ7" s="80"/>
      <c r="AK7" s="80"/>
    </row>
    <row r="8" spans="2:37" x14ac:dyDescent="0.25">
      <c r="B8" s="17"/>
      <c r="C8" s="33"/>
      <c r="D8" s="12"/>
      <c r="E8" s="10">
        <v>44870</v>
      </c>
      <c r="F8" s="48">
        <v>2094765.75</v>
      </c>
      <c r="G8" s="10">
        <v>44895</v>
      </c>
      <c r="H8" s="48">
        <v>2094765.75</v>
      </c>
      <c r="I8" s="12"/>
      <c r="J8" s="12"/>
      <c r="K8" s="12"/>
      <c r="L8" s="12"/>
      <c r="M8" s="34">
        <v>0.81579999999999997</v>
      </c>
      <c r="N8" s="12">
        <f>N7+1</f>
        <v>2</v>
      </c>
      <c r="O8" s="35">
        <f t="shared" ref="O8:O66" si="0">1/((1+M8/100)^N8)</f>
        <v>0.98388150906740279</v>
      </c>
      <c r="P8" s="48">
        <f t="shared" ref="P8:P65" si="1">SUM(H8*O8)</f>
        <v>2061001.2872527097</v>
      </c>
      <c r="Q8" s="36"/>
      <c r="R8" s="48">
        <f>S7*(M8/100)</f>
        <v>797741.71962234844</v>
      </c>
      <c r="S8" s="48">
        <f>S7-H8+R8</f>
        <v>96489408.872582436</v>
      </c>
      <c r="T8" s="53">
        <v>1651216.02</v>
      </c>
      <c r="X8" s="81">
        <f>K8-L8</f>
        <v>0</v>
      </c>
      <c r="Y8" s="81">
        <f>L8</f>
        <v>0</v>
      </c>
      <c r="Z8" s="81">
        <f>L8</f>
        <v>0</v>
      </c>
      <c r="AA8" s="81">
        <f>P8</f>
        <v>2061001.2872527097</v>
      </c>
      <c r="AB8" s="81">
        <f>AA8</f>
        <v>2061001.2872527097</v>
      </c>
      <c r="AC8" s="81">
        <f>K8</f>
        <v>0</v>
      </c>
      <c r="AD8" s="81">
        <f>S8</f>
        <v>96489408.872582436</v>
      </c>
      <c r="AE8" s="82"/>
      <c r="AF8" s="83"/>
      <c r="AG8" s="83"/>
      <c r="AH8" s="83"/>
      <c r="AI8" s="84">
        <f>X8*0.2</f>
        <v>0</v>
      </c>
      <c r="AJ8" s="84">
        <f>AA8*0.2</f>
        <v>412200.25745054195</v>
      </c>
      <c r="AK8" s="84">
        <f>AD8*0.2</f>
        <v>19297881.774516489</v>
      </c>
    </row>
    <row r="9" spans="2:37" x14ac:dyDescent="0.25">
      <c r="B9" s="17"/>
      <c r="C9" s="33"/>
      <c r="D9" s="12"/>
      <c r="E9" s="10">
        <v>44900</v>
      </c>
      <c r="F9" s="48">
        <v>2094765.75</v>
      </c>
      <c r="G9" s="10">
        <v>44957</v>
      </c>
      <c r="H9" s="48">
        <v>2094765.75</v>
      </c>
      <c r="I9" s="12"/>
      <c r="J9" s="12"/>
      <c r="K9" s="12"/>
      <c r="L9" s="12"/>
      <c r="M9" s="34">
        <v>0.81579999999999997</v>
      </c>
      <c r="N9" s="12">
        <f t="shared" ref="N9:N66" si="2">N8+1</f>
        <v>3</v>
      </c>
      <c r="O9" s="35">
        <f t="shared" si="0"/>
        <v>0.97591995408200183</v>
      </c>
      <c r="P9" s="48">
        <f t="shared" si="1"/>
        <v>2044323.6945525501</v>
      </c>
      <c r="Q9" s="36"/>
      <c r="R9" s="48">
        <f t="shared" ref="R9:R66" si="3">S8*(M9/100)</f>
        <v>787160.59758252755</v>
      </c>
      <c r="S9" s="48">
        <f t="shared" ref="S9:S66" si="4">S8-H9+R9</f>
        <v>95181803.72016497</v>
      </c>
      <c r="T9" s="53">
        <v>1651216.02</v>
      </c>
      <c r="X9" s="81">
        <f t="shared" ref="X9:X31" si="5">K9-L9</f>
        <v>0</v>
      </c>
      <c r="Y9" s="81">
        <f t="shared" ref="Y9:Y31" si="6">L9</f>
        <v>0</v>
      </c>
      <c r="Z9" s="81">
        <f t="shared" ref="Z9:Z31" si="7">L9</f>
        <v>0</v>
      </c>
      <c r="AA9" s="81">
        <f t="shared" ref="AA9:AA31" si="8">P9</f>
        <v>2044323.6945525501</v>
      </c>
      <c r="AB9" s="81">
        <f>AB8+AA9</f>
        <v>4105324.9818052598</v>
      </c>
      <c r="AC9" s="81">
        <f t="shared" ref="AC9:AC31" si="9">K9</f>
        <v>0</v>
      </c>
      <c r="AD9" s="81">
        <f t="shared" ref="AD9:AD31" si="10">S9</f>
        <v>95181803.72016497</v>
      </c>
      <c r="AE9" s="82"/>
      <c r="AF9" s="83"/>
      <c r="AG9" s="83"/>
      <c r="AH9" s="83"/>
      <c r="AI9" s="84">
        <f t="shared" ref="AI9:AI31" si="11">X9*0.2</f>
        <v>0</v>
      </c>
      <c r="AJ9" s="84">
        <f t="shared" ref="AJ9:AJ31" si="12">AA9*0.2</f>
        <v>408864.73891051003</v>
      </c>
      <c r="AK9" s="84">
        <f t="shared" ref="AK9:AK31" si="13">AD9*0.2</f>
        <v>19036360.744032994</v>
      </c>
    </row>
    <row r="10" spans="2:37" x14ac:dyDescent="0.25">
      <c r="C10" s="12"/>
      <c r="D10" s="12"/>
      <c r="E10" s="10">
        <v>44931</v>
      </c>
      <c r="F10" s="48">
        <v>2094765.75</v>
      </c>
      <c r="G10" s="10">
        <v>44985</v>
      </c>
      <c r="H10" s="48">
        <v>2094765.75</v>
      </c>
      <c r="I10" s="12"/>
      <c r="J10" s="12"/>
      <c r="K10" s="12"/>
      <c r="L10" s="12"/>
      <c r="M10" s="34">
        <v>0.81579999999999997</v>
      </c>
      <c r="N10" s="12">
        <f t="shared" si="2"/>
        <v>4</v>
      </c>
      <c r="O10" s="35">
        <f t="shared" si="0"/>
        <v>0.96802282388474969</v>
      </c>
      <c r="P10" s="48">
        <f t="shared" si="1"/>
        <v>2027781.0566920557</v>
      </c>
      <c r="Q10" s="36"/>
      <c r="R10" s="48">
        <f t="shared" si="3"/>
        <v>776493.1547491058</v>
      </c>
      <c r="S10" s="48">
        <f t="shared" si="4"/>
        <v>93863531.12491408</v>
      </c>
      <c r="T10" s="53">
        <v>1651216.02</v>
      </c>
      <c r="X10" s="81">
        <f t="shared" si="5"/>
        <v>0</v>
      </c>
      <c r="Y10" s="81">
        <f t="shared" si="6"/>
        <v>0</v>
      </c>
      <c r="Z10" s="81">
        <f t="shared" si="7"/>
        <v>0</v>
      </c>
      <c r="AA10" s="81">
        <f t="shared" si="8"/>
        <v>2027781.0566920557</v>
      </c>
      <c r="AB10" s="81">
        <f t="shared" ref="AB10:AB24" si="14">AB9+AA10</f>
        <v>6133106.0384973157</v>
      </c>
      <c r="AC10" s="81">
        <f t="shared" si="9"/>
        <v>0</v>
      </c>
      <c r="AD10" s="81">
        <f t="shared" si="10"/>
        <v>93863531.12491408</v>
      </c>
      <c r="AE10" s="82"/>
      <c r="AF10" s="83"/>
      <c r="AG10" s="83"/>
      <c r="AH10" s="83"/>
      <c r="AI10" s="84">
        <f t="shared" si="11"/>
        <v>0</v>
      </c>
      <c r="AJ10" s="84">
        <f t="shared" si="12"/>
        <v>405556.21133841114</v>
      </c>
      <c r="AK10" s="84">
        <f t="shared" si="13"/>
        <v>18772706.224982817</v>
      </c>
    </row>
    <row r="11" spans="2:37" x14ac:dyDescent="0.25">
      <c r="C11" s="12"/>
      <c r="D11" s="12"/>
      <c r="E11" s="10">
        <v>44962</v>
      </c>
      <c r="F11" s="48">
        <v>2094765.75</v>
      </c>
      <c r="G11" s="10">
        <v>45016</v>
      </c>
      <c r="H11" s="48">
        <v>2094765.75</v>
      </c>
      <c r="I11" s="12"/>
      <c r="J11" s="12"/>
      <c r="K11" s="12"/>
      <c r="L11" s="12"/>
      <c r="M11" s="34">
        <v>0.81579999999999997</v>
      </c>
      <c r="N11" s="12">
        <f t="shared" si="2"/>
        <v>5</v>
      </c>
      <c r="O11" s="35">
        <f t="shared" si="0"/>
        <v>0.96018959715119034</v>
      </c>
      <c r="P11" s="48">
        <f t="shared" si="1"/>
        <v>2011372.2816186112</v>
      </c>
      <c r="Q11" s="36"/>
      <c r="R11" s="48">
        <f t="shared" si="3"/>
        <v>765738.68691704911</v>
      </c>
      <c r="S11" s="48">
        <f t="shared" si="4"/>
        <v>92534504.061831132</v>
      </c>
      <c r="T11" s="53">
        <v>1651216.02</v>
      </c>
      <c r="X11" s="81">
        <f t="shared" si="5"/>
        <v>0</v>
      </c>
      <c r="Y11" s="81">
        <f t="shared" si="6"/>
        <v>0</v>
      </c>
      <c r="Z11" s="81">
        <f t="shared" si="7"/>
        <v>0</v>
      </c>
      <c r="AA11" s="81">
        <f t="shared" si="8"/>
        <v>2011372.2816186112</v>
      </c>
      <c r="AB11" s="81">
        <f t="shared" si="14"/>
        <v>8144478.3201159267</v>
      </c>
      <c r="AC11" s="81">
        <f t="shared" si="9"/>
        <v>0</v>
      </c>
      <c r="AD11" s="81">
        <f t="shared" si="10"/>
        <v>92534504.061831132</v>
      </c>
      <c r="AE11" s="82"/>
      <c r="AF11" s="83"/>
      <c r="AG11" s="83"/>
      <c r="AH11" s="83"/>
      <c r="AI11" s="84">
        <f t="shared" si="11"/>
        <v>0</v>
      </c>
      <c r="AJ11" s="84">
        <f t="shared" si="12"/>
        <v>402274.45632372226</v>
      </c>
      <c r="AK11" s="84">
        <f t="shared" si="13"/>
        <v>18506900.812366229</v>
      </c>
    </row>
    <row r="12" spans="2:37" x14ac:dyDescent="0.25">
      <c r="C12" s="12"/>
      <c r="D12" s="12"/>
      <c r="E12" s="10">
        <v>44990</v>
      </c>
      <c r="F12" s="48">
        <v>2094765.75</v>
      </c>
      <c r="G12" s="10">
        <v>45046</v>
      </c>
      <c r="H12" s="48">
        <v>2094765.75</v>
      </c>
      <c r="I12" s="12"/>
      <c r="J12" s="12"/>
      <c r="K12" s="12"/>
      <c r="L12" s="12"/>
      <c r="M12" s="34">
        <v>0.81579999999999997</v>
      </c>
      <c r="N12" s="12">
        <f t="shared" si="2"/>
        <v>6</v>
      </c>
      <c r="O12" s="35">
        <f t="shared" si="0"/>
        <v>0.95241975677541624</v>
      </c>
      <c r="P12" s="48">
        <f t="shared" si="1"/>
        <v>1995096.2861164724</v>
      </c>
      <c r="Q12" s="36"/>
      <c r="R12" s="48">
        <f t="shared" si="3"/>
        <v>754896.48413641844</v>
      </c>
      <c r="S12" s="48">
        <f t="shared" si="4"/>
        <v>91194634.795967549</v>
      </c>
      <c r="T12" s="53">
        <v>1651216.02</v>
      </c>
      <c r="X12" s="81">
        <f t="shared" si="5"/>
        <v>0</v>
      </c>
      <c r="Y12" s="81">
        <f t="shared" si="6"/>
        <v>0</v>
      </c>
      <c r="Z12" s="81">
        <f t="shared" si="7"/>
        <v>0</v>
      </c>
      <c r="AA12" s="81">
        <f t="shared" si="8"/>
        <v>1995096.2861164724</v>
      </c>
      <c r="AB12" s="81">
        <f t="shared" si="14"/>
        <v>10139574.606232399</v>
      </c>
      <c r="AC12" s="81">
        <f t="shared" si="9"/>
        <v>0</v>
      </c>
      <c r="AD12" s="81">
        <f t="shared" si="10"/>
        <v>91194634.795967549</v>
      </c>
      <c r="AE12" s="82"/>
      <c r="AF12" s="83"/>
      <c r="AG12" s="83"/>
      <c r="AH12" s="83"/>
      <c r="AI12" s="84">
        <f t="shared" si="11"/>
        <v>0</v>
      </c>
      <c r="AJ12" s="84">
        <f t="shared" si="12"/>
        <v>399019.25722329452</v>
      </c>
      <c r="AK12" s="84">
        <f t="shared" si="13"/>
        <v>18238926.959193509</v>
      </c>
    </row>
    <row r="13" spans="2:37" x14ac:dyDescent="0.25">
      <c r="C13" s="12"/>
      <c r="D13" s="12"/>
      <c r="E13" s="10">
        <v>45021</v>
      </c>
      <c r="F13" s="48">
        <v>2094765.75</v>
      </c>
      <c r="G13" s="10">
        <v>45077</v>
      </c>
      <c r="H13" s="48">
        <v>2094765.75</v>
      </c>
      <c r="I13" s="12"/>
      <c r="J13" s="12"/>
      <c r="K13" s="12"/>
      <c r="L13" s="12"/>
      <c r="M13" s="34">
        <v>0.81579999999999997</v>
      </c>
      <c r="N13" s="12">
        <f t="shared" si="2"/>
        <v>7</v>
      </c>
      <c r="O13" s="35">
        <f t="shared" si="0"/>
        <v>0.94471278983593465</v>
      </c>
      <c r="P13" s="48">
        <f t="shared" si="1"/>
        <v>1978951.9957352639</v>
      </c>
      <c r="Q13" s="36"/>
      <c r="R13" s="48">
        <f t="shared" si="3"/>
        <v>743965.83066550328</v>
      </c>
      <c r="S13" s="48">
        <f t="shared" si="4"/>
        <v>89843834.876633048</v>
      </c>
      <c r="T13" s="53">
        <v>1651216.02</v>
      </c>
      <c r="X13" s="81">
        <f t="shared" si="5"/>
        <v>0</v>
      </c>
      <c r="Y13" s="81">
        <f t="shared" si="6"/>
        <v>0</v>
      </c>
      <c r="Z13" s="81">
        <f t="shared" si="7"/>
        <v>0</v>
      </c>
      <c r="AA13" s="81">
        <f t="shared" si="8"/>
        <v>1978951.9957352639</v>
      </c>
      <c r="AB13" s="81">
        <f t="shared" si="14"/>
        <v>12118526.601967663</v>
      </c>
      <c r="AC13" s="81">
        <f t="shared" si="9"/>
        <v>0</v>
      </c>
      <c r="AD13" s="81">
        <f t="shared" si="10"/>
        <v>89843834.876633048</v>
      </c>
      <c r="AE13" s="82"/>
      <c r="AF13" s="83"/>
      <c r="AG13" s="83"/>
      <c r="AH13" s="83"/>
      <c r="AI13" s="84">
        <f t="shared" si="11"/>
        <v>0</v>
      </c>
      <c r="AJ13" s="84">
        <f t="shared" si="12"/>
        <v>395790.39914705278</v>
      </c>
      <c r="AK13" s="84">
        <f t="shared" si="13"/>
        <v>17968766.975326609</v>
      </c>
    </row>
    <row r="14" spans="2:37" x14ac:dyDescent="0.25">
      <c r="C14" s="12"/>
      <c r="D14" s="12"/>
      <c r="E14" s="10">
        <v>45051</v>
      </c>
      <c r="F14" s="48">
        <v>2094765.75</v>
      </c>
      <c r="G14" s="10">
        <v>45107</v>
      </c>
      <c r="H14" s="48">
        <v>2094765.75</v>
      </c>
      <c r="I14" s="12"/>
      <c r="J14" s="12"/>
      <c r="K14" s="12"/>
      <c r="L14" s="12"/>
      <c r="M14" s="34">
        <v>0.81579999999999997</v>
      </c>
      <c r="N14" s="12">
        <f t="shared" si="2"/>
        <v>8</v>
      </c>
      <c r="O14" s="35">
        <f t="shared" si="0"/>
        <v>0.9370681875618051</v>
      </c>
      <c r="P14" s="48">
        <f t="shared" si="1"/>
        <v>1962938.3447190453</v>
      </c>
      <c r="Q14" s="36"/>
      <c r="R14" s="48">
        <f t="shared" si="3"/>
        <v>732946.00492357241</v>
      </c>
      <c r="S14" s="48">
        <f t="shared" si="4"/>
        <v>88482015.131556615</v>
      </c>
      <c r="T14" s="53">
        <v>1651216.02</v>
      </c>
      <c r="X14" s="81">
        <f t="shared" si="5"/>
        <v>0</v>
      </c>
      <c r="Y14" s="81">
        <f t="shared" si="6"/>
        <v>0</v>
      </c>
      <c r="Z14" s="81">
        <f t="shared" si="7"/>
        <v>0</v>
      </c>
      <c r="AA14" s="81">
        <f t="shared" si="8"/>
        <v>1962938.3447190453</v>
      </c>
      <c r="AB14" s="81">
        <f t="shared" si="14"/>
        <v>14081464.946686707</v>
      </c>
      <c r="AC14" s="81">
        <f t="shared" si="9"/>
        <v>0</v>
      </c>
      <c r="AD14" s="81">
        <f t="shared" si="10"/>
        <v>88482015.131556615</v>
      </c>
      <c r="AE14" s="82"/>
      <c r="AF14" s="83"/>
      <c r="AG14" s="83"/>
      <c r="AH14" s="83"/>
      <c r="AI14" s="84">
        <f t="shared" si="11"/>
        <v>0</v>
      </c>
      <c r="AJ14" s="84">
        <f t="shared" si="12"/>
        <v>392587.66894380911</v>
      </c>
      <c r="AK14" s="84">
        <f t="shared" si="13"/>
        <v>17696403.026311323</v>
      </c>
    </row>
    <row r="15" spans="2:37" x14ac:dyDescent="0.25">
      <c r="C15" s="12"/>
      <c r="D15" s="12"/>
      <c r="E15" s="10">
        <v>45082</v>
      </c>
      <c r="F15" s="48">
        <v>2094765.75</v>
      </c>
      <c r="G15" s="10">
        <v>45138</v>
      </c>
      <c r="H15" s="48">
        <v>2094765.75</v>
      </c>
      <c r="I15" s="12"/>
      <c r="J15" s="12"/>
      <c r="K15" s="12"/>
      <c r="L15" s="12"/>
      <c r="M15" s="34">
        <v>0.81579999999999997</v>
      </c>
      <c r="N15" s="12">
        <f t="shared" si="2"/>
        <v>9</v>
      </c>
      <c r="O15" s="35">
        <f t="shared" si="0"/>
        <v>0.9294854452990553</v>
      </c>
      <c r="P15" s="48">
        <f t="shared" si="1"/>
        <v>1947054.2759359595</v>
      </c>
      <c r="Q15" s="36"/>
      <c r="R15" s="48">
        <f t="shared" si="3"/>
        <v>721836.27944323886</v>
      </c>
      <c r="S15" s="48">
        <f t="shared" si="4"/>
        <v>87109085.660999849</v>
      </c>
      <c r="T15" s="53">
        <v>1651216.02</v>
      </c>
      <c r="X15" s="81">
        <f t="shared" si="5"/>
        <v>0</v>
      </c>
      <c r="Y15" s="81">
        <f t="shared" si="6"/>
        <v>0</v>
      </c>
      <c r="Z15" s="81">
        <f t="shared" si="7"/>
        <v>0</v>
      </c>
      <c r="AA15" s="81">
        <f t="shared" si="8"/>
        <v>1947054.2759359595</v>
      </c>
      <c r="AB15" s="81">
        <f t="shared" si="14"/>
        <v>16028519.222622667</v>
      </c>
      <c r="AC15" s="81">
        <f t="shared" si="9"/>
        <v>0</v>
      </c>
      <c r="AD15" s="81">
        <f t="shared" si="10"/>
        <v>87109085.660999849</v>
      </c>
      <c r="AE15" s="82"/>
      <c r="AF15" s="83"/>
      <c r="AG15" s="83"/>
      <c r="AH15" s="83"/>
      <c r="AI15" s="84">
        <f t="shared" si="11"/>
        <v>0</v>
      </c>
      <c r="AJ15" s="84">
        <f t="shared" si="12"/>
        <v>389410.85518719192</v>
      </c>
      <c r="AK15" s="84">
        <f t="shared" si="13"/>
        <v>17421817.132199969</v>
      </c>
    </row>
    <row r="16" spans="2:37" x14ac:dyDescent="0.25">
      <c r="C16" s="12"/>
      <c r="D16" s="12"/>
      <c r="E16" s="10">
        <v>45112</v>
      </c>
      <c r="F16" s="48">
        <v>2094765.75</v>
      </c>
      <c r="G16" s="10">
        <v>45169</v>
      </c>
      <c r="H16" s="48">
        <v>2094765.75</v>
      </c>
      <c r="I16" s="12"/>
      <c r="J16" s="12"/>
      <c r="K16" s="12"/>
      <c r="L16" s="12"/>
      <c r="M16" s="34">
        <v>0.81579999999999997</v>
      </c>
      <c r="N16" s="12">
        <f t="shared" si="2"/>
        <v>10</v>
      </c>
      <c r="O16" s="35">
        <f t="shared" si="0"/>
        <v>0.92196406247736484</v>
      </c>
      <c r="P16" s="48">
        <f t="shared" si="1"/>
        <v>1931298.7408084441</v>
      </c>
      <c r="Q16" s="36"/>
      <c r="R16" s="48">
        <f t="shared" si="3"/>
        <v>710635.9208224368</v>
      </c>
      <c r="S16" s="48">
        <f t="shared" si="4"/>
        <v>85724955.831822291</v>
      </c>
      <c r="T16" s="53">
        <v>1651216.02</v>
      </c>
      <c r="X16" s="81">
        <f t="shared" si="5"/>
        <v>0</v>
      </c>
      <c r="Y16" s="81">
        <f t="shared" si="6"/>
        <v>0</v>
      </c>
      <c r="Z16" s="81">
        <f t="shared" si="7"/>
        <v>0</v>
      </c>
      <c r="AA16" s="81">
        <f t="shared" si="8"/>
        <v>1931298.7408084441</v>
      </c>
      <c r="AB16" s="81">
        <f t="shared" si="14"/>
        <v>17959817.963431112</v>
      </c>
      <c r="AC16" s="81">
        <f t="shared" si="9"/>
        <v>0</v>
      </c>
      <c r="AD16" s="81">
        <f t="shared" si="10"/>
        <v>85724955.831822291</v>
      </c>
      <c r="AE16" s="82"/>
      <c r="AF16" s="83"/>
      <c r="AG16" s="83"/>
      <c r="AH16" s="83"/>
      <c r="AI16" s="84">
        <f t="shared" si="11"/>
        <v>0</v>
      </c>
      <c r="AJ16" s="84">
        <f t="shared" si="12"/>
        <v>386259.74816168885</v>
      </c>
      <c r="AK16" s="84">
        <f t="shared" si="13"/>
        <v>17144991.166364457</v>
      </c>
    </row>
    <row r="17" spans="3:37" x14ac:dyDescent="0.25">
      <c r="C17" s="12"/>
      <c r="D17" s="12"/>
      <c r="E17" s="10">
        <v>45143</v>
      </c>
      <c r="F17" s="48">
        <v>2094765.75</v>
      </c>
      <c r="G17" s="10">
        <v>45199</v>
      </c>
      <c r="H17" s="48">
        <v>2094765.75</v>
      </c>
      <c r="I17" s="12"/>
      <c r="J17" s="12"/>
      <c r="K17" s="12"/>
      <c r="L17" s="12"/>
      <c r="M17" s="34">
        <v>0.81579999999999997</v>
      </c>
      <c r="N17" s="12">
        <f t="shared" si="2"/>
        <v>11</v>
      </c>
      <c r="O17" s="35">
        <f t="shared" si="0"/>
        <v>0.91450354257702149</v>
      </c>
      <c r="P17" s="48">
        <f t="shared" si="1"/>
        <v>1915670.6992440114</v>
      </c>
      <c r="Q17" s="36"/>
      <c r="R17" s="48">
        <f t="shared" si="3"/>
        <v>699344.18967600632</v>
      </c>
      <c r="S17" s="48">
        <f t="shared" si="4"/>
        <v>84329534.271498293</v>
      </c>
      <c r="T17" s="53">
        <v>1651216.02</v>
      </c>
      <c r="X17" s="81">
        <f t="shared" si="5"/>
        <v>0</v>
      </c>
      <c r="Y17" s="81">
        <f t="shared" si="6"/>
        <v>0</v>
      </c>
      <c r="Z17" s="81">
        <f t="shared" si="7"/>
        <v>0</v>
      </c>
      <c r="AA17" s="81">
        <f t="shared" si="8"/>
        <v>1915670.6992440114</v>
      </c>
      <c r="AB17" s="81">
        <f t="shared" si="14"/>
        <v>19875488.662675124</v>
      </c>
      <c r="AC17" s="81">
        <f t="shared" si="9"/>
        <v>0</v>
      </c>
      <c r="AD17" s="81">
        <f t="shared" si="10"/>
        <v>84329534.271498293</v>
      </c>
      <c r="AE17" s="82"/>
      <c r="AF17" s="83"/>
      <c r="AG17" s="83"/>
      <c r="AH17" s="83"/>
      <c r="AI17" s="84">
        <f t="shared" si="11"/>
        <v>0</v>
      </c>
      <c r="AJ17" s="84">
        <f t="shared" si="12"/>
        <v>383134.1398488023</v>
      </c>
      <c r="AK17" s="84">
        <f t="shared" si="13"/>
        <v>16865906.854299661</v>
      </c>
    </row>
    <row r="18" spans="3:37" x14ac:dyDescent="0.25">
      <c r="C18" s="12"/>
      <c r="D18" s="12"/>
      <c r="E18" s="10">
        <v>45174</v>
      </c>
      <c r="F18" s="48">
        <v>2094765.75</v>
      </c>
      <c r="G18" s="10">
        <v>45230</v>
      </c>
      <c r="H18" s="48">
        <v>2094765.75</v>
      </c>
      <c r="I18" s="12"/>
      <c r="J18" s="12"/>
      <c r="K18" s="12"/>
      <c r="L18" s="12"/>
      <c r="M18" s="34">
        <v>0.81579999999999997</v>
      </c>
      <c r="N18" s="12">
        <f t="shared" si="2"/>
        <v>12</v>
      </c>
      <c r="O18" s="35">
        <f t="shared" si="0"/>
        <v>0.90710339309614285</v>
      </c>
      <c r="P18" s="48">
        <f t="shared" si="1"/>
        <v>1900169.1195665866</v>
      </c>
      <c r="Q18" s="36"/>
      <c r="R18" s="48">
        <f t="shared" si="3"/>
        <v>687960.34058688313</v>
      </c>
      <c r="S18" s="48">
        <f t="shared" si="4"/>
        <v>82922728.862085178</v>
      </c>
      <c r="T18" s="53">
        <v>1651216.02</v>
      </c>
      <c r="X18" s="81">
        <f t="shared" si="5"/>
        <v>0</v>
      </c>
      <c r="Y18" s="81">
        <f t="shared" si="6"/>
        <v>0</v>
      </c>
      <c r="Z18" s="81">
        <f t="shared" si="7"/>
        <v>0</v>
      </c>
      <c r="AA18" s="81">
        <f t="shared" si="8"/>
        <v>1900169.1195665866</v>
      </c>
      <c r="AB18" s="81">
        <f t="shared" si="14"/>
        <v>21775657.78224171</v>
      </c>
      <c r="AC18" s="81">
        <f t="shared" si="9"/>
        <v>0</v>
      </c>
      <c r="AD18" s="81">
        <f t="shared" si="10"/>
        <v>82922728.862085178</v>
      </c>
      <c r="AE18" s="82"/>
      <c r="AF18" s="83"/>
      <c r="AG18" s="83"/>
      <c r="AH18" s="83"/>
      <c r="AI18" s="84">
        <f t="shared" si="11"/>
        <v>0</v>
      </c>
      <c r="AJ18" s="84">
        <f t="shared" si="12"/>
        <v>380033.82391331735</v>
      </c>
      <c r="AK18" s="84">
        <f t="shared" si="13"/>
        <v>16584545.772417037</v>
      </c>
    </row>
    <row r="19" spans="3:37" x14ac:dyDescent="0.25">
      <c r="C19" s="12"/>
      <c r="D19" s="12"/>
      <c r="E19" s="10">
        <v>45204</v>
      </c>
      <c r="F19" s="48">
        <v>2094765.75</v>
      </c>
      <c r="G19" s="10">
        <v>45260</v>
      </c>
      <c r="H19" s="48">
        <v>2094765.75</v>
      </c>
      <c r="I19" s="12"/>
      <c r="J19" s="12"/>
      <c r="K19" s="12"/>
      <c r="L19" s="12"/>
      <c r="M19" s="34">
        <v>0.81579999999999997</v>
      </c>
      <c r="N19" s="12">
        <f t="shared" si="2"/>
        <v>13</v>
      </c>
      <c r="O19" s="35">
        <f t="shared" si="0"/>
        <v>0.89976312551816573</v>
      </c>
      <c r="P19" s="48">
        <f t="shared" si="1"/>
        <v>1884792.9784484045</v>
      </c>
      <c r="Q19" s="36"/>
      <c r="R19" s="48">
        <f t="shared" si="3"/>
        <v>676483.62205689086</v>
      </c>
      <c r="S19" s="48">
        <f t="shared" si="4"/>
        <v>81504446.734142065</v>
      </c>
      <c r="T19" s="53">
        <v>1651216.02</v>
      </c>
      <c r="X19" s="81">
        <f t="shared" si="5"/>
        <v>0</v>
      </c>
      <c r="Y19" s="81">
        <f t="shared" si="6"/>
        <v>0</v>
      </c>
      <c r="Z19" s="81">
        <f t="shared" si="7"/>
        <v>0</v>
      </c>
      <c r="AA19" s="81">
        <f t="shared" si="8"/>
        <v>1884792.9784484045</v>
      </c>
      <c r="AB19" s="81">
        <f t="shared" si="14"/>
        <v>23660450.760690115</v>
      </c>
      <c r="AC19" s="81">
        <f t="shared" si="9"/>
        <v>0</v>
      </c>
      <c r="AD19" s="81">
        <f t="shared" si="10"/>
        <v>81504446.734142065</v>
      </c>
      <c r="AE19" s="82"/>
      <c r="AF19" s="83"/>
      <c r="AG19" s="83"/>
      <c r="AH19" s="83"/>
      <c r="AI19" s="84">
        <f t="shared" si="11"/>
        <v>0</v>
      </c>
      <c r="AJ19" s="84">
        <f t="shared" si="12"/>
        <v>376958.59568968089</v>
      </c>
      <c r="AK19" s="84">
        <f t="shared" si="13"/>
        <v>16300889.346828414</v>
      </c>
    </row>
    <row r="20" spans="3:37" x14ac:dyDescent="0.25">
      <c r="C20" s="12"/>
      <c r="D20" s="12"/>
      <c r="E20" s="10">
        <v>45235</v>
      </c>
      <c r="F20" s="48">
        <v>2094765.75</v>
      </c>
      <c r="G20" s="10">
        <v>45291</v>
      </c>
      <c r="H20" s="48">
        <v>2094765.75</v>
      </c>
      <c r="I20" s="12"/>
      <c r="J20" s="12"/>
      <c r="K20" s="12"/>
      <c r="L20" s="12"/>
      <c r="M20" s="34">
        <v>0.81579999999999997</v>
      </c>
      <c r="N20" s="12">
        <f t="shared" si="2"/>
        <v>14</v>
      </c>
      <c r="O20" s="35">
        <f t="shared" si="0"/>
        <v>0.89248225527959457</v>
      </c>
      <c r="P20" s="48">
        <f t="shared" si="1"/>
        <v>1869541.2608424514</v>
      </c>
      <c r="Q20" s="36"/>
      <c r="R20" s="48">
        <f t="shared" si="3"/>
        <v>664913.27645713103</v>
      </c>
      <c r="S20" s="48">
        <f t="shared" si="4"/>
        <v>80074594.260599196</v>
      </c>
      <c r="T20" s="53">
        <v>1651216.02</v>
      </c>
      <c r="X20" s="81">
        <f t="shared" si="5"/>
        <v>0</v>
      </c>
      <c r="Y20" s="81">
        <f t="shared" si="6"/>
        <v>0</v>
      </c>
      <c r="Z20" s="81">
        <f t="shared" si="7"/>
        <v>0</v>
      </c>
      <c r="AA20" s="81">
        <f t="shared" si="8"/>
        <v>1869541.2608424514</v>
      </c>
      <c r="AB20" s="81">
        <f t="shared" si="14"/>
        <v>25529992.021532565</v>
      </c>
      <c r="AC20" s="81">
        <f t="shared" si="9"/>
        <v>0</v>
      </c>
      <c r="AD20" s="81">
        <f t="shared" si="10"/>
        <v>80074594.260599196</v>
      </c>
      <c r="AE20" s="82"/>
      <c r="AF20" s="83"/>
      <c r="AG20" s="83"/>
      <c r="AH20" s="83"/>
      <c r="AI20" s="84">
        <f t="shared" si="11"/>
        <v>0</v>
      </c>
      <c r="AJ20" s="84">
        <f t="shared" si="12"/>
        <v>373908.25216849032</v>
      </c>
      <c r="AK20" s="84">
        <f t="shared" si="13"/>
        <v>16014918.852119841</v>
      </c>
    </row>
    <row r="21" spans="3:37" x14ac:dyDescent="0.25">
      <c r="C21" s="12"/>
      <c r="D21" s="12"/>
      <c r="E21" s="10">
        <v>45265</v>
      </c>
      <c r="F21" s="48">
        <v>2094765.75</v>
      </c>
      <c r="G21" s="10">
        <v>45322</v>
      </c>
      <c r="H21" s="48">
        <v>2094765.75</v>
      </c>
      <c r="I21" s="12"/>
      <c r="J21" s="12"/>
      <c r="K21" s="12"/>
      <c r="L21" s="12"/>
      <c r="M21" s="34">
        <v>0.81579999999999997</v>
      </c>
      <c r="N21" s="12">
        <f t="shared" si="2"/>
        <v>15</v>
      </c>
      <c r="O21" s="35">
        <f t="shared" si="0"/>
        <v>0.88526030173801584</v>
      </c>
      <c r="P21" s="48">
        <f t="shared" si="1"/>
        <v>1854412.959915461</v>
      </c>
      <c r="Q21" s="36"/>
      <c r="R21" s="48">
        <f t="shared" si="3"/>
        <v>653248.53997796832</v>
      </c>
      <c r="S21" s="48">
        <f t="shared" si="4"/>
        <v>78633077.050577164</v>
      </c>
      <c r="T21" s="53">
        <v>1651216.02</v>
      </c>
      <c r="X21" s="81">
        <f t="shared" si="5"/>
        <v>0</v>
      </c>
      <c r="Y21" s="81">
        <f t="shared" si="6"/>
        <v>0</v>
      </c>
      <c r="Z21" s="81">
        <f t="shared" si="7"/>
        <v>0</v>
      </c>
      <c r="AA21" s="81">
        <f t="shared" si="8"/>
        <v>1854412.959915461</v>
      </c>
      <c r="AB21" s="81">
        <f t="shared" si="14"/>
        <v>27384404.981448025</v>
      </c>
      <c r="AC21" s="81">
        <f t="shared" si="9"/>
        <v>0</v>
      </c>
      <c r="AD21" s="81">
        <f t="shared" si="10"/>
        <v>78633077.050577164</v>
      </c>
      <c r="AE21" s="82"/>
      <c r="AF21" s="83"/>
      <c r="AG21" s="83"/>
      <c r="AH21" s="83"/>
      <c r="AI21" s="84">
        <f t="shared" si="11"/>
        <v>0</v>
      </c>
      <c r="AJ21" s="84">
        <f t="shared" si="12"/>
        <v>370882.59198309225</v>
      </c>
      <c r="AK21" s="84">
        <f t="shared" si="13"/>
        <v>15726615.410115434</v>
      </c>
    </row>
    <row r="22" spans="3:37" x14ac:dyDescent="0.25">
      <c r="C22" s="12"/>
      <c r="D22" s="12"/>
      <c r="E22" s="10">
        <v>45296</v>
      </c>
      <c r="F22" s="48">
        <v>2094765.75</v>
      </c>
      <c r="G22" s="10">
        <v>45351</v>
      </c>
      <c r="H22" s="48">
        <v>2094765.75</v>
      </c>
      <c r="I22" s="12"/>
      <c r="J22" s="12"/>
      <c r="K22" s="12"/>
      <c r="L22" s="12"/>
      <c r="M22" s="34">
        <v>0.81579999999999997</v>
      </c>
      <c r="N22" s="12">
        <f t="shared" si="2"/>
        <v>16</v>
      </c>
      <c r="O22" s="35">
        <f t="shared" si="0"/>
        <v>0.87809678814036651</v>
      </c>
      <c r="P22" s="48">
        <f t="shared" si="1"/>
        <v>1839407.076981446</v>
      </c>
      <c r="Q22" s="36"/>
      <c r="R22" s="48">
        <f t="shared" si="3"/>
        <v>641488.64257860847</v>
      </c>
      <c r="S22" s="48">
        <f t="shared" si="4"/>
        <v>77179799.943155766</v>
      </c>
      <c r="T22" s="53">
        <v>1651216.02</v>
      </c>
      <c r="X22" s="81">
        <f t="shared" si="5"/>
        <v>0</v>
      </c>
      <c r="Y22" s="81">
        <f t="shared" si="6"/>
        <v>0</v>
      </c>
      <c r="Z22" s="81">
        <f t="shared" si="7"/>
        <v>0</v>
      </c>
      <c r="AA22" s="81">
        <f t="shared" si="8"/>
        <v>1839407.076981446</v>
      </c>
      <c r="AB22" s="81">
        <f t="shared" si="14"/>
        <v>29223812.058429472</v>
      </c>
      <c r="AC22" s="81">
        <f t="shared" si="9"/>
        <v>0</v>
      </c>
      <c r="AD22" s="81">
        <f t="shared" si="10"/>
        <v>77179799.943155766</v>
      </c>
      <c r="AE22" s="82"/>
      <c r="AF22" s="83"/>
      <c r="AG22" s="83"/>
      <c r="AH22" s="83"/>
      <c r="AI22" s="84">
        <f t="shared" si="11"/>
        <v>0</v>
      </c>
      <c r="AJ22" s="84">
        <f t="shared" si="12"/>
        <v>367881.4153962892</v>
      </c>
      <c r="AK22" s="84">
        <f t="shared" si="13"/>
        <v>15435959.988631153</v>
      </c>
    </row>
    <row r="23" spans="3:37" x14ac:dyDescent="0.25">
      <c r="C23" s="12"/>
      <c r="D23" s="12"/>
      <c r="E23" s="10">
        <v>45327</v>
      </c>
      <c r="F23" s="48">
        <v>2094765.75</v>
      </c>
      <c r="G23" s="10">
        <v>45382</v>
      </c>
      <c r="H23" s="48">
        <v>2094765.75</v>
      </c>
      <c r="I23" s="12"/>
      <c r="J23" s="12"/>
      <c r="K23" s="12"/>
      <c r="L23" s="12"/>
      <c r="M23" s="34">
        <v>0.81579999999999997</v>
      </c>
      <c r="N23" s="12">
        <f t="shared" si="2"/>
        <v>17</v>
      </c>
      <c r="O23" s="35">
        <f t="shared" si="0"/>
        <v>0.87099124159146324</v>
      </c>
      <c r="P23" s="48">
        <f t="shared" si="1"/>
        <v>1824522.6214357726</v>
      </c>
      <c r="Q23" s="36"/>
      <c r="R23" s="48">
        <f t="shared" si="3"/>
        <v>629632.80793626478</v>
      </c>
      <c r="S23" s="48">
        <f t="shared" si="4"/>
        <v>75714667.001092032</v>
      </c>
      <c r="T23" s="53">
        <v>1651216.02</v>
      </c>
      <c r="X23" s="81">
        <f t="shared" si="5"/>
        <v>0</v>
      </c>
      <c r="Y23" s="81">
        <f t="shared" si="6"/>
        <v>0</v>
      </c>
      <c r="Z23" s="81">
        <f t="shared" si="7"/>
        <v>0</v>
      </c>
      <c r="AA23" s="81">
        <f t="shared" si="8"/>
        <v>1824522.6214357726</v>
      </c>
      <c r="AB23" s="81">
        <f t="shared" si="14"/>
        <v>31048334.679865245</v>
      </c>
      <c r="AC23" s="81">
        <f t="shared" si="9"/>
        <v>0</v>
      </c>
      <c r="AD23" s="81">
        <f t="shared" si="10"/>
        <v>75714667.001092032</v>
      </c>
      <c r="AE23" s="82"/>
      <c r="AF23" s="83"/>
      <c r="AG23" s="83"/>
      <c r="AH23" s="83"/>
      <c r="AI23" s="84">
        <f t="shared" si="11"/>
        <v>0</v>
      </c>
      <c r="AJ23" s="84">
        <f t="shared" si="12"/>
        <v>364904.52428715455</v>
      </c>
      <c r="AK23" s="84">
        <f t="shared" si="13"/>
        <v>15142933.400218407</v>
      </c>
    </row>
    <row r="24" spans="3:37" x14ac:dyDescent="0.25">
      <c r="C24" s="12"/>
      <c r="D24" s="12"/>
      <c r="E24" s="10">
        <v>45356</v>
      </c>
      <c r="F24" s="48">
        <v>2094765.75</v>
      </c>
      <c r="G24" s="10">
        <v>45412</v>
      </c>
      <c r="H24" s="48">
        <v>2094765.75</v>
      </c>
      <c r="I24" s="12"/>
      <c r="J24" s="12"/>
      <c r="K24" s="12"/>
      <c r="L24" s="12"/>
      <c r="M24" s="34">
        <v>0.81579999999999997</v>
      </c>
      <c r="N24" s="12">
        <f t="shared" si="2"/>
        <v>18</v>
      </c>
      <c r="O24" s="35">
        <f t="shared" si="0"/>
        <v>0.86394319302278322</v>
      </c>
      <c r="P24" s="48">
        <f t="shared" si="1"/>
        <v>1809758.6106897653</v>
      </c>
      <c r="Q24" s="36"/>
      <c r="R24" s="48">
        <f t="shared" si="3"/>
        <v>617680.25339490885</v>
      </c>
      <c r="S24" s="48">
        <f t="shared" si="4"/>
        <v>74237581.504486933</v>
      </c>
      <c r="T24" s="53">
        <v>1651216.02</v>
      </c>
      <c r="X24" s="81">
        <f t="shared" si="5"/>
        <v>0</v>
      </c>
      <c r="Y24" s="81">
        <f t="shared" si="6"/>
        <v>0</v>
      </c>
      <c r="Z24" s="81">
        <f t="shared" si="7"/>
        <v>0</v>
      </c>
      <c r="AA24" s="81">
        <f t="shared" si="8"/>
        <v>1809758.6106897653</v>
      </c>
      <c r="AB24" s="81">
        <f t="shared" si="14"/>
        <v>32858093.290555011</v>
      </c>
      <c r="AC24" s="81">
        <f t="shared" si="9"/>
        <v>0</v>
      </c>
      <c r="AD24" s="81">
        <f t="shared" si="10"/>
        <v>74237581.504486933</v>
      </c>
      <c r="AE24" s="82"/>
      <c r="AF24" s="83"/>
      <c r="AG24" s="83"/>
      <c r="AH24" s="83"/>
      <c r="AI24" s="84">
        <f t="shared" si="11"/>
        <v>0</v>
      </c>
      <c r="AJ24" s="84">
        <f t="shared" si="12"/>
        <v>361951.7221379531</v>
      </c>
      <c r="AK24" s="84">
        <f t="shared" si="13"/>
        <v>14847516.300897388</v>
      </c>
    </row>
    <row r="25" spans="3:37" x14ac:dyDescent="0.25">
      <c r="C25" s="12"/>
      <c r="D25" s="12"/>
      <c r="E25" s="10">
        <v>45387</v>
      </c>
      <c r="F25" s="48">
        <v>2094765.75</v>
      </c>
      <c r="G25" s="10">
        <v>45443</v>
      </c>
      <c r="H25" s="48">
        <v>2094765.75</v>
      </c>
      <c r="I25" s="12"/>
      <c r="J25" s="12"/>
      <c r="K25" s="12"/>
      <c r="L25" s="12"/>
      <c r="M25" s="34">
        <v>0.81579999999999997</v>
      </c>
      <c r="N25" s="12">
        <f t="shared" si="2"/>
        <v>19</v>
      </c>
      <c r="O25" s="35">
        <f t="shared" si="0"/>
        <v>0.85695217716149974</v>
      </c>
      <c r="P25" s="48">
        <f t="shared" si="1"/>
        <v>1795114.0701058418</v>
      </c>
      <c r="Q25" s="36"/>
      <c r="R25" s="48">
        <f t="shared" si="3"/>
        <v>605630.18991360441</v>
      </c>
      <c r="S25" s="48">
        <f t="shared" si="4"/>
        <v>72748445.944400534</v>
      </c>
      <c r="T25" s="53">
        <v>1651216.02</v>
      </c>
      <c r="X25" s="81">
        <f t="shared" si="5"/>
        <v>0</v>
      </c>
      <c r="Y25" s="81">
        <f t="shared" si="6"/>
        <v>0</v>
      </c>
      <c r="Z25" s="81">
        <f t="shared" si="7"/>
        <v>0</v>
      </c>
      <c r="AA25" s="81">
        <f t="shared" si="8"/>
        <v>1795114.0701058418</v>
      </c>
      <c r="AB25" s="81">
        <f>AB24+AA25</f>
        <v>34653207.360660851</v>
      </c>
      <c r="AC25" s="81">
        <f t="shared" si="9"/>
        <v>0</v>
      </c>
      <c r="AD25" s="81">
        <f t="shared" si="10"/>
        <v>72748445.944400534</v>
      </c>
      <c r="AE25" s="82"/>
      <c r="AF25" s="83"/>
      <c r="AG25" s="83"/>
      <c r="AH25" s="83"/>
      <c r="AI25" s="84">
        <f t="shared" si="11"/>
        <v>0</v>
      </c>
      <c r="AJ25" s="84">
        <f t="shared" si="12"/>
        <v>359022.81402116839</v>
      </c>
      <c r="AK25" s="84">
        <f t="shared" si="13"/>
        <v>14549689.188880108</v>
      </c>
    </row>
    <row r="26" spans="3:37" x14ac:dyDescent="0.25">
      <c r="C26" s="12"/>
      <c r="D26" s="12"/>
      <c r="E26" s="10">
        <v>45417</v>
      </c>
      <c r="F26" s="48">
        <v>2094765.75</v>
      </c>
      <c r="G26" s="10">
        <v>45473</v>
      </c>
      <c r="H26" s="48">
        <v>2094765.75</v>
      </c>
      <c r="I26" s="12"/>
      <c r="J26" s="12"/>
      <c r="K26" s="12"/>
      <c r="L26" s="12"/>
      <c r="M26" s="34">
        <v>0.81579999999999997</v>
      </c>
      <c r="N26" s="12">
        <f t="shared" si="2"/>
        <v>20</v>
      </c>
      <c r="O26" s="35">
        <f t="shared" si="0"/>
        <v>0.85001773249976642</v>
      </c>
      <c r="P26" s="48">
        <f t="shared" si="1"/>
        <v>1780588.0329331725</v>
      </c>
      <c r="Q26" s="36"/>
      <c r="R26" s="48">
        <f t="shared" si="3"/>
        <v>593481.82201441959</v>
      </c>
      <c r="S26" s="48">
        <f t="shared" si="4"/>
        <v>71247162.016414955</v>
      </c>
      <c r="T26" s="53">
        <v>1651216.02</v>
      </c>
      <c r="X26" s="81">
        <f t="shared" si="5"/>
        <v>0</v>
      </c>
      <c r="Y26" s="81">
        <f t="shared" si="6"/>
        <v>0</v>
      </c>
      <c r="Z26" s="81">
        <f t="shared" si="7"/>
        <v>0</v>
      </c>
      <c r="AA26" s="81">
        <f t="shared" si="8"/>
        <v>1780588.0329331725</v>
      </c>
      <c r="AB26" s="81">
        <f t="shared" ref="AB26:AB31" si="15">AB25+AA26</f>
        <v>36433795.393594027</v>
      </c>
      <c r="AC26" s="81">
        <f t="shared" si="9"/>
        <v>0</v>
      </c>
      <c r="AD26" s="81">
        <f t="shared" si="10"/>
        <v>71247162.016414955</v>
      </c>
      <c r="AE26" s="82"/>
      <c r="AI26" s="84">
        <f t="shared" si="11"/>
        <v>0</v>
      </c>
      <c r="AJ26" s="84">
        <f t="shared" si="12"/>
        <v>356117.60658663453</v>
      </c>
      <c r="AK26" s="84">
        <f t="shared" si="13"/>
        <v>14249432.403282993</v>
      </c>
    </row>
    <row r="27" spans="3:37" x14ac:dyDescent="0.25">
      <c r="C27" s="12"/>
      <c r="D27" s="12"/>
      <c r="E27" s="10">
        <v>45448</v>
      </c>
      <c r="F27" s="48">
        <v>2094765.75</v>
      </c>
      <c r="G27" s="10">
        <v>45504</v>
      </c>
      <c r="H27" s="48">
        <v>2094765.75</v>
      </c>
      <c r="I27" s="12"/>
      <c r="J27" s="12"/>
      <c r="K27" s="12"/>
      <c r="L27" s="12"/>
      <c r="M27" s="34">
        <v>0.81579999999999997</v>
      </c>
      <c r="N27" s="12">
        <f t="shared" si="2"/>
        <v>21</v>
      </c>
      <c r="O27" s="35">
        <f t="shared" si="0"/>
        <v>0.84313940126425257</v>
      </c>
      <c r="P27" s="48">
        <f t="shared" si="1"/>
        <v>1766179.5402438629</v>
      </c>
      <c r="Q27" s="36"/>
      <c r="R27" s="48">
        <f t="shared" si="3"/>
        <v>581234.34772991319</v>
      </c>
      <c r="S27" s="48">
        <f t="shared" si="4"/>
        <v>69733630.614144862</v>
      </c>
      <c r="T27" s="53">
        <v>1651216.02</v>
      </c>
      <c r="X27" s="81">
        <f t="shared" si="5"/>
        <v>0</v>
      </c>
      <c r="Y27" s="81">
        <f t="shared" si="6"/>
        <v>0</v>
      </c>
      <c r="Z27" s="81">
        <f t="shared" si="7"/>
        <v>0</v>
      </c>
      <c r="AA27" s="81">
        <f t="shared" si="8"/>
        <v>1766179.5402438629</v>
      </c>
      <c r="AB27" s="81">
        <f t="shared" si="15"/>
        <v>38199974.933837891</v>
      </c>
      <c r="AC27" s="81">
        <f t="shared" si="9"/>
        <v>0</v>
      </c>
      <c r="AD27" s="81">
        <f t="shared" si="10"/>
        <v>69733630.614144862</v>
      </c>
      <c r="AE27" s="82"/>
      <c r="AI27" s="84">
        <f t="shared" si="11"/>
        <v>0</v>
      </c>
      <c r="AJ27" s="84">
        <f t="shared" si="12"/>
        <v>353235.9080487726</v>
      </c>
      <c r="AK27" s="84">
        <f t="shared" si="13"/>
        <v>13946726.122828973</v>
      </c>
    </row>
    <row r="28" spans="3:37" x14ac:dyDescent="0.25">
      <c r="C28" s="12"/>
      <c r="D28" s="12"/>
      <c r="E28" s="10">
        <v>45478</v>
      </c>
      <c r="F28" s="48">
        <v>2094765.75</v>
      </c>
      <c r="G28" s="10">
        <v>45535</v>
      </c>
      <c r="H28" s="48">
        <v>2094765.75</v>
      </c>
      <c r="I28" s="12"/>
      <c r="J28" s="12"/>
      <c r="K28" s="12"/>
      <c r="L28" s="12"/>
      <c r="M28" s="34">
        <v>0.81579999999999997</v>
      </c>
      <c r="N28" s="12">
        <f t="shared" si="2"/>
        <v>22</v>
      </c>
      <c r="O28" s="35">
        <f t="shared" si="0"/>
        <v>0.83631672938592194</v>
      </c>
      <c r="P28" s="48">
        <f t="shared" si="1"/>
        <v>1751887.6408696477</v>
      </c>
      <c r="Q28" s="36"/>
      <c r="R28" s="48">
        <f t="shared" si="3"/>
        <v>568886.95855019381</v>
      </c>
      <c r="S28" s="48">
        <f t="shared" si="4"/>
        <v>68207751.822695062</v>
      </c>
      <c r="T28" s="53">
        <v>1651216.02</v>
      </c>
      <c r="X28" s="81">
        <f t="shared" si="5"/>
        <v>0</v>
      </c>
      <c r="Y28" s="81">
        <f t="shared" si="6"/>
        <v>0</v>
      </c>
      <c r="Z28" s="81">
        <f t="shared" si="7"/>
        <v>0</v>
      </c>
      <c r="AA28" s="81">
        <f t="shared" si="8"/>
        <v>1751887.6408696477</v>
      </c>
      <c r="AB28" s="81">
        <f t="shared" si="15"/>
        <v>39951862.574707538</v>
      </c>
      <c r="AC28" s="81">
        <f t="shared" si="9"/>
        <v>0</v>
      </c>
      <c r="AD28" s="81">
        <f t="shared" si="10"/>
        <v>68207751.822695062</v>
      </c>
      <c r="AE28" s="82"/>
      <c r="AI28" s="84">
        <f t="shared" si="11"/>
        <v>0</v>
      </c>
      <c r="AJ28" s="84">
        <f t="shared" si="12"/>
        <v>350377.52817392955</v>
      </c>
      <c r="AK28" s="84">
        <f t="shared" si="13"/>
        <v>13641550.364539012</v>
      </c>
    </row>
    <row r="29" spans="3:37" x14ac:dyDescent="0.25">
      <c r="C29" s="12"/>
      <c r="D29" s="12"/>
      <c r="E29" s="10">
        <v>45509</v>
      </c>
      <c r="F29" s="48">
        <v>2094765.75</v>
      </c>
      <c r="G29" s="10">
        <v>45565</v>
      </c>
      <c r="H29" s="48">
        <v>2094765.75</v>
      </c>
      <c r="I29" s="12"/>
      <c r="J29" s="12"/>
      <c r="K29" s="12"/>
      <c r="L29" s="12"/>
      <c r="M29" s="34">
        <v>0.81579999999999997</v>
      </c>
      <c r="N29" s="12">
        <f t="shared" si="2"/>
        <v>23</v>
      </c>
      <c r="O29" s="35">
        <f t="shared" si="0"/>
        <v>0.82954926647005933</v>
      </c>
      <c r="P29" s="48">
        <f t="shared" si="1"/>
        <v>1737711.3913391037</v>
      </c>
      <c r="Q29" s="36"/>
      <c r="R29" s="48">
        <f t="shared" si="3"/>
        <v>556438.83936954639</v>
      </c>
      <c r="S29" s="48">
        <f t="shared" si="4"/>
        <v>66669424.912064604</v>
      </c>
      <c r="T29" s="53">
        <v>1651216.02</v>
      </c>
      <c r="X29" s="81">
        <f t="shared" si="5"/>
        <v>0</v>
      </c>
      <c r="Y29" s="81">
        <f t="shared" si="6"/>
        <v>0</v>
      </c>
      <c r="Z29" s="81">
        <f t="shared" si="7"/>
        <v>0</v>
      </c>
      <c r="AA29" s="81">
        <f t="shared" si="8"/>
        <v>1737711.3913391037</v>
      </c>
      <c r="AB29" s="81">
        <f t="shared" si="15"/>
        <v>41689573.966046639</v>
      </c>
      <c r="AC29" s="81">
        <f t="shared" si="9"/>
        <v>0</v>
      </c>
      <c r="AD29" s="81">
        <f t="shared" si="10"/>
        <v>66669424.912064604</v>
      </c>
      <c r="AE29" s="82"/>
      <c r="AI29" s="84">
        <f t="shared" si="11"/>
        <v>0</v>
      </c>
      <c r="AJ29" s="84">
        <f t="shared" si="12"/>
        <v>347542.27826782077</v>
      </c>
      <c r="AK29" s="84">
        <f t="shared" si="13"/>
        <v>13333884.982412921</v>
      </c>
    </row>
    <row r="30" spans="3:37" x14ac:dyDescent="0.25">
      <c r="C30" s="12"/>
      <c r="D30" s="12"/>
      <c r="E30" s="10">
        <v>45540</v>
      </c>
      <c r="F30" s="48">
        <v>2094765.75</v>
      </c>
      <c r="G30" s="10">
        <v>45596</v>
      </c>
      <c r="H30" s="48">
        <v>2094765.75</v>
      </c>
      <c r="I30" s="12"/>
      <c r="J30" s="12"/>
      <c r="K30" s="12"/>
      <c r="L30" s="12"/>
      <c r="M30" s="34">
        <v>0.81579999999999997</v>
      </c>
      <c r="N30" s="12">
        <f t="shared" si="2"/>
        <v>24</v>
      </c>
      <c r="O30" s="35">
        <f t="shared" si="0"/>
        <v>0.82283656576653563</v>
      </c>
      <c r="P30" s="48">
        <f t="shared" si="1"/>
        <v>1723649.8558153613</v>
      </c>
      <c r="Q30" s="36"/>
      <c r="R30" s="48">
        <f t="shared" si="3"/>
        <v>543889.16843262303</v>
      </c>
      <c r="S30" s="48">
        <f t="shared" si="4"/>
        <v>65118548.330497228</v>
      </c>
      <c r="T30" s="53">
        <v>1651216.02</v>
      </c>
      <c r="X30" s="81">
        <f t="shared" si="5"/>
        <v>0</v>
      </c>
      <c r="Y30" s="81">
        <f t="shared" si="6"/>
        <v>0</v>
      </c>
      <c r="Z30" s="81">
        <f t="shared" si="7"/>
        <v>0</v>
      </c>
      <c r="AA30" s="81">
        <f t="shared" si="8"/>
        <v>1723649.8558153613</v>
      </c>
      <c r="AB30" s="81">
        <f t="shared" si="15"/>
        <v>43413223.821861997</v>
      </c>
      <c r="AC30" s="81">
        <f t="shared" si="9"/>
        <v>0</v>
      </c>
      <c r="AD30" s="81">
        <f t="shared" si="10"/>
        <v>65118548.330497228</v>
      </c>
      <c r="AE30" s="82"/>
      <c r="AI30" s="84">
        <f t="shared" si="11"/>
        <v>0</v>
      </c>
      <c r="AJ30" s="84">
        <f t="shared" si="12"/>
        <v>344729.97116307227</v>
      </c>
      <c r="AK30" s="84">
        <f t="shared" si="13"/>
        <v>13023709.666099446</v>
      </c>
    </row>
    <row r="31" spans="3:37" x14ac:dyDescent="0.25">
      <c r="C31" s="12"/>
      <c r="D31" s="12"/>
      <c r="E31" s="10">
        <v>45570</v>
      </c>
      <c r="F31" s="48">
        <v>2094765.75</v>
      </c>
      <c r="G31" s="10">
        <v>45626</v>
      </c>
      <c r="H31" s="48">
        <v>2094765.75</v>
      </c>
      <c r="I31" s="12"/>
      <c r="J31" s="12"/>
      <c r="K31" s="12"/>
      <c r="L31" s="12"/>
      <c r="M31" s="34">
        <v>0.81579999999999997</v>
      </c>
      <c r="N31" s="12">
        <f t="shared" si="2"/>
        <v>25</v>
      </c>
      <c r="O31" s="35">
        <f t="shared" si="0"/>
        <v>0.81617818414031873</v>
      </c>
      <c r="P31" s="48">
        <f t="shared" si="1"/>
        <v>1709702.1060343329</v>
      </c>
      <c r="Q31" s="36"/>
      <c r="R31" s="48">
        <f t="shared" si="3"/>
        <v>531237.1172801964</v>
      </c>
      <c r="S31" s="48">
        <f t="shared" si="4"/>
        <v>63555019.69777742</v>
      </c>
      <c r="T31" s="53">
        <v>1651216.02</v>
      </c>
      <c r="X31" s="81">
        <f t="shared" si="5"/>
        <v>0</v>
      </c>
      <c r="Y31" s="81">
        <f t="shared" si="6"/>
        <v>0</v>
      </c>
      <c r="Z31" s="81">
        <f t="shared" si="7"/>
        <v>0</v>
      </c>
      <c r="AA31" s="81">
        <f t="shared" si="8"/>
        <v>1709702.1060343329</v>
      </c>
      <c r="AB31" s="81">
        <f t="shared" si="15"/>
        <v>45122925.927896328</v>
      </c>
      <c r="AC31" s="81">
        <f t="shared" si="9"/>
        <v>0</v>
      </c>
      <c r="AD31" s="81">
        <f t="shared" si="10"/>
        <v>63555019.69777742</v>
      </c>
      <c r="AE31" s="82"/>
      <c r="AI31" s="84">
        <f t="shared" si="11"/>
        <v>0</v>
      </c>
      <c r="AJ31" s="84">
        <f t="shared" si="12"/>
        <v>341940.42120686662</v>
      </c>
      <c r="AK31" s="84">
        <f t="shared" si="13"/>
        <v>12711003.939555485</v>
      </c>
    </row>
    <row r="32" spans="3:37" x14ac:dyDescent="0.25">
      <c r="C32" s="12"/>
      <c r="D32" s="12"/>
      <c r="E32" s="10">
        <v>45601</v>
      </c>
      <c r="F32" s="48">
        <v>2094765.75</v>
      </c>
      <c r="G32" s="10">
        <v>45657</v>
      </c>
      <c r="H32" s="48">
        <v>2094765.75</v>
      </c>
      <c r="I32" s="12"/>
      <c r="J32" s="12"/>
      <c r="K32" s="12"/>
      <c r="L32" s="12"/>
      <c r="M32" s="34">
        <v>0.81579999999999997</v>
      </c>
      <c r="N32" s="12">
        <f t="shared" si="2"/>
        <v>26</v>
      </c>
      <c r="O32" s="35">
        <f t="shared" si="0"/>
        <v>0.80957368204221825</v>
      </c>
      <c r="P32" s="48">
        <f t="shared" si="1"/>
        <v>1695867.2212434288</v>
      </c>
      <c r="Q32" s="36"/>
      <c r="R32" s="48">
        <f t="shared" si="3"/>
        <v>518481.85069446819</v>
      </c>
      <c r="S32" s="48">
        <f t="shared" si="4"/>
        <v>61978735.79847189</v>
      </c>
      <c r="T32" s="53">
        <v>1651216.02</v>
      </c>
      <c r="X32" s="85">
        <f>SUM(X8:X31)</f>
        <v>0</v>
      </c>
      <c r="Y32" s="85">
        <f t="shared" ref="Y32:AD32" si="16">SUM(Y8:Y31)</f>
        <v>0</v>
      </c>
      <c r="Z32" s="85">
        <f t="shared" si="16"/>
        <v>0</v>
      </c>
      <c r="AA32" s="85">
        <f t="shared" si="16"/>
        <v>45122925.927896328</v>
      </c>
      <c r="AB32" s="85">
        <f t="shared" si="16"/>
        <v>581592612.18465424</v>
      </c>
      <c r="AC32" s="85">
        <f t="shared" si="16"/>
        <v>0</v>
      </c>
      <c r="AD32" s="85">
        <f t="shared" si="16"/>
        <v>1932300187.0421033</v>
      </c>
      <c r="AE32" s="82"/>
      <c r="AI32" s="86">
        <f>SUM(AI8:AI31)</f>
        <v>0</v>
      </c>
      <c r="AJ32" s="86">
        <f t="shared" ref="AJ32:AK32" si="17">SUM(AJ8:AJ31)</f>
        <v>9024585.1855792664</v>
      </c>
      <c r="AK32" s="86">
        <f t="shared" si="17"/>
        <v>386460037.40842062</v>
      </c>
    </row>
    <row r="33" spans="3:20" x14ac:dyDescent="0.25">
      <c r="C33" s="12"/>
      <c r="D33" s="12"/>
      <c r="E33" s="10">
        <v>45631</v>
      </c>
      <c r="F33" s="48">
        <v>2094765.75</v>
      </c>
      <c r="G33" s="10">
        <v>45688</v>
      </c>
      <c r="H33" s="48">
        <v>2094765.75</v>
      </c>
      <c r="I33" s="12"/>
      <c r="J33" s="12"/>
      <c r="K33" s="12"/>
      <c r="L33" s="12"/>
      <c r="M33" s="34">
        <v>0.81579999999999997</v>
      </c>
      <c r="N33" s="12">
        <f t="shared" si="2"/>
        <v>27</v>
      </c>
      <c r="O33" s="35">
        <f t="shared" si="0"/>
        <v>0.80302262347986941</v>
      </c>
      <c r="P33" s="48">
        <f t="shared" si="1"/>
        <v>1682144.2881407763</v>
      </c>
      <c r="Q33" s="36"/>
      <c r="R33" s="48">
        <f t="shared" si="3"/>
        <v>505622.52664393373</v>
      </c>
      <c r="S33" s="48">
        <f t="shared" si="4"/>
        <v>60389592.575115822</v>
      </c>
      <c r="T33" s="53">
        <v>1651216.02</v>
      </c>
    </row>
    <row r="34" spans="3:20" x14ac:dyDescent="0.25">
      <c r="C34" s="12"/>
      <c r="D34" s="12"/>
      <c r="E34" s="10">
        <v>45662</v>
      </c>
      <c r="F34" s="48">
        <v>2094765.75</v>
      </c>
      <c r="G34" s="10">
        <v>45716</v>
      </c>
      <c r="H34" s="48">
        <v>2094765.75</v>
      </c>
      <c r="I34" s="12"/>
      <c r="J34" s="12"/>
      <c r="K34" s="12"/>
      <c r="L34" s="12"/>
      <c r="M34" s="34">
        <v>0.81579999999999997</v>
      </c>
      <c r="N34" s="12">
        <f t="shared" si="2"/>
        <v>28</v>
      </c>
      <c r="O34" s="35">
        <f t="shared" si="0"/>
        <v>0.79652457598895143</v>
      </c>
      <c r="P34" s="48">
        <f t="shared" si="1"/>
        <v>1668532.4008149279</v>
      </c>
      <c r="Q34" s="36"/>
      <c r="R34" s="48">
        <f t="shared" si="3"/>
        <v>492658.2962277949</v>
      </c>
      <c r="S34" s="48">
        <f t="shared" si="4"/>
        <v>58787485.12134362</v>
      </c>
      <c r="T34" s="53">
        <v>1651216.02</v>
      </c>
    </row>
    <row r="35" spans="3:20" x14ac:dyDescent="0.25">
      <c r="C35" s="12"/>
      <c r="D35" s="12"/>
      <c r="E35" s="10">
        <v>45693</v>
      </c>
      <c r="F35" s="48">
        <v>2094765.75</v>
      </c>
      <c r="G35" s="10">
        <v>45747</v>
      </c>
      <c r="H35" s="48">
        <v>2094765.75</v>
      </c>
      <c r="I35" s="12"/>
      <c r="J35" s="12"/>
      <c r="K35" s="12"/>
      <c r="L35" s="12"/>
      <c r="M35" s="34">
        <v>0.81579999999999997</v>
      </c>
      <c r="N35" s="12">
        <f t="shared" si="2"/>
        <v>29</v>
      </c>
      <c r="O35" s="35">
        <f t="shared" si="0"/>
        <v>0.79007911060463865</v>
      </c>
      <c r="P35" s="48">
        <f t="shared" si="1"/>
        <v>1655030.6606850589</v>
      </c>
      <c r="Q35" s="36"/>
      <c r="R35" s="48">
        <f t="shared" si="3"/>
        <v>479588.30361992127</v>
      </c>
      <c r="S35" s="48">
        <f t="shared" si="4"/>
        <v>57172307.674963541</v>
      </c>
      <c r="T35" s="53">
        <v>1651216.02</v>
      </c>
    </row>
    <row r="36" spans="3:20" x14ac:dyDescent="0.25">
      <c r="C36" s="12"/>
      <c r="D36" s="12"/>
      <c r="E36" s="10">
        <v>45721</v>
      </c>
      <c r="F36" s="48">
        <v>2094765.75</v>
      </c>
      <c r="G36" s="10">
        <v>45777</v>
      </c>
      <c r="H36" s="48">
        <v>2094765.75</v>
      </c>
      <c r="I36" s="12"/>
      <c r="J36" s="12"/>
      <c r="K36" s="12"/>
      <c r="L36" s="12"/>
      <c r="M36" s="34">
        <v>0.81579999999999997</v>
      </c>
      <c r="N36" s="12">
        <f t="shared" si="2"/>
        <v>30</v>
      </c>
      <c r="O36" s="35">
        <f t="shared" si="0"/>
        <v>0.78368580183328262</v>
      </c>
      <c r="P36" s="48">
        <f t="shared" si="1"/>
        <v>1641638.1764416476</v>
      </c>
      <c r="Q36" s="36"/>
      <c r="R36" s="48">
        <f t="shared" si="3"/>
        <v>466411.68601235258</v>
      </c>
      <c r="S36" s="48">
        <f t="shared" si="4"/>
        <v>55543953.610975891</v>
      </c>
      <c r="T36" s="53">
        <v>1651216.02</v>
      </c>
    </row>
    <row r="37" spans="3:20" x14ac:dyDescent="0.25">
      <c r="C37" s="12"/>
      <c r="D37" s="12"/>
      <c r="E37" s="10">
        <v>45752</v>
      </c>
      <c r="F37" s="48">
        <v>2094765.75</v>
      </c>
      <c r="G37" s="10">
        <v>45808</v>
      </c>
      <c r="H37" s="48">
        <v>2094765.75</v>
      </c>
      <c r="I37" s="12"/>
      <c r="J37" s="12"/>
      <c r="K37" s="12"/>
      <c r="L37" s="12"/>
      <c r="M37" s="34">
        <v>0.81579999999999997</v>
      </c>
      <c r="N37" s="12">
        <f t="shared" si="2"/>
        <v>31</v>
      </c>
      <c r="O37" s="35">
        <f t="shared" si="0"/>
        <v>0.77734422762432343</v>
      </c>
      <c r="P37" s="48">
        <f t="shared" si="1"/>
        <v>1628354.0639876365</v>
      </c>
      <c r="Q37" s="36"/>
      <c r="R37" s="48">
        <f t="shared" si="3"/>
        <v>453127.57355834136</v>
      </c>
      <c r="S37" s="48">
        <f t="shared" si="4"/>
        <v>53902315.434534229</v>
      </c>
      <c r="T37" s="53">
        <v>1651216.02</v>
      </c>
    </row>
    <row r="38" spans="3:20" x14ac:dyDescent="0.25">
      <c r="C38" s="12"/>
      <c r="D38" s="12"/>
      <c r="E38" s="10">
        <v>45782</v>
      </c>
      <c r="F38" s="48">
        <v>2094765.75</v>
      </c>
      <c r="G38" s="10">
        <v>45838</v>
      </c>
      <c r="H38" s="48">
        <v>2094765.75</v>
      </c>
      <c r="I38" s="12"/>
      <c r="J38" s="12"/>
      <c r="K38" s="12"/>
      <c r="L38" s="12"/>
      <c r="M38" s="34">
        <v>0.81579999999999997</v>
      </c>
      <c r="N38" s="12">
        <f t="shared" si="2"/>
        <v>32</v>
      </c>
      <c r="O38" s="35">
        <f t="shared" si="0"/>
        <v>0.77105396934242765</v>
      </c>
      <c r="P38" s="48">
        <f t="shared" si="1"/>
        <v>1615177.4463800674</v>
      </c>
      <c r="Q38" s="36"/>
      <c r="R38" s="48">
        <f t="shared" si="3"/>
        <v>439735.08931493026</v>
      </c>
      <c r="S38" s="48">
        <f t="shared" si="4"/>
        <v>52247284.773849159</v>
      </c>
      <c r="T38" s="53">
        <v>1651216.02</v>
      </c>
    </row>
    <row r="39" spans="3:20" x14ac:dyDescent="0.25">
      <c r="C39" s="12"/>
      <c r="D39" s="12"/>
      <c r="E39" s="10">
        <v>45813</v>
      </c>
      <c r="F39" s="48">
        <v>2094765.75</v>
      </c>
      <c r="G39" s="10">
        <v>45869</v>
      </c>
      <c r="H39" s="48">
        <v>2094765.75</v>
      </c>
      <c r="I39" s="12"/>
      <c r="J39" s="12"/>
      <c r="K39" s="12"/>
      <c r="L39" s="12"/>
      <c r="M39" s="34">
        <v>0.81579999999999997</v>
      </c>
      <c r="N39" s="12">
        <f t="shared" si="2"/>
        <v>33</v>
      </c>
      <c r="O39" s="35">
        <f t="shared" si="0"/>
        <v>0.76481461173985377</v>
      </c>
      <c r="P39" s="48">
        <f t="shared" si="1"/>
        <v>1602107.4537721935</v>
      </c>
      <c r="Q39" s="36"/>
      <c r="R39" s="48">
        <f t="shared" si="3"/>
        <v>426233.34918506147</v>
      </c>
      <c r="S39" s="48">
        <f t="shared" si="4"/>
        <v>50578752.373034224</v>
      </c>
      <c r="T39" s="53">
        <v>1651216.02</v>
      </c>
    </row>
    <row r="40" spans="3:20" x14ac:dyDescent="0.25">
      <c r="C40" s="12"/>
      <c r="D40" s="12"/>
      <c r="E40" s="10">
        <v>45843</v>
      </c>
      <c r="F40" s="48">
        <v>2094765.75</v>
      </c>
      <c r="G40" s="10">
        <v>45900</v>
      </c>
      <c r="H40" s="48">
        <v>2094765.75</v>
      </c>
      <c r="I40" s="12"/>
      <c r="J40" s="12"/>
      <c r="K40" s="12"/>
      <c r="L40" s="12"/>
      <c r="M40" s="34">
        <v>0.81579999999999997</v>
      </c>
      <c r="N40" s="12">
        <f t="shared" si="2"/>
        <v>34</v>
      </c>
      <c r="O40" s="35">
        <f t="shared" si="0"/>
        <v>0.75862574292903862</v>
      </c>
      <c r="P40" s="48">
        <f t="shared" si="1"/>
        <v>1589143.2233560549</v>
      </c>
      <c r="Q40" s="36"/>
      <c r="R40" s="48">
        <f t="shared" si="3"/>
        <v>412621.46185921319</v>
      </c>
      <c r="S40" s="48">
        <f t="shared" si="4"/>
        <v>48896608.084893435</v>
      </c>
      <c r="T40" s="53">
        <v>1651216.02</v>
      </c>
    </row>
    <row r="41" spans="3:20" x14ac:dyDescent="0.25">
      <c r="C41" s="12"/>
      <c r="D41" s="12"/>
      <c r="E41" s="10">
        <v>45874</v>
      </c>
      <c r="F41" s="48">
        <v>2094765.75</v>
      </c>
      <c r="G41" s="10">
        <v>45930</v>
      </c>
      <c r="H41" s="48">
        <v>2094765.75</v>
      </c>
      <c r="I41" s="12"/>
      <c r="J41" s="12"/>
      <c r="K41" s="12"/>
      <c r="L41" s="12"/>
      <c r="M41" s="34">
        <v>0.81579999999999997</v>
      </c>
      <c r="N41" s="12">
        <f t="shared" si="2"/>
        <v>35</v>
      </c>
      <c r="O41" s="35">
        <f t="shared" si="0"/>
        <v>0.75248695435540724</v>
      </c>
      <c r="P41" s="48">
        <f t="shared" si="1"/>
        <v>1576283.8993055203</v>
      </c>
      <c r="Q41" s="36"/>
      <c r="R41" s="48">
        <f t="shared" si="3"/>
        <v>398898.52875656064</v>
      </c>
      <c r="S41" s="48">
        <f t="shared" si="4"/>
        <v>47200740.863649994</v>
      </c>
      <c r="T41" s="53">
        <v>1651216.02</v>
      </c>
    </row>
    <row r="42" spans="3:20" x14ac:dyDescent="0.25">
      <c r="C42" s="12"/>
      <c r="D42" s="12"/>
      <c r="E42" s="10">
        <v>45905</v>
      </c>
      <c r="F42" s="48">
        <v>2094765.75</v>
      </c>
      <c r="G42" s="10">
        <v>45961</v>
      </c>
      <c r="H42" s="48">
        <v>2094765.75</v>
      </c>
      <c r="I42" s="12"/>
      <c r="J42" s="12"/>
      <c r="K42" s="12"/>
      <c r="L42" s="12"/>
      <c r="M42" s="34">
        <v>0.81579999999999997</v>
      </c>
      <c r="N42" s="12">
        <f t="shared" si="2"/>
        <v>36</v>
      </c>
      <c r="O42" s="35">
        <f t="shared" si="0"/>
        <v>0.74639784077040194</v>
      </c>
      <c r="P42" s="48">
        <f t="shared" si="1"/>
        <v>1563528.6327197915</v>
      </c>
      <c r="Q42" s="36"/>
      <c r="R42" s="48">
        <f t="shared" si="3"/>
        <v>385063.64396565669</v>
      </c>
      <c r="S42" s="48">
        <f t="shared" si="4"/>
        <v>45491038.757615648</v>
      </c>
      <c r="T42" s="53">
        <v>1651216.02</v>
      </c>
    </row>
    <row r="43" spans="3:20" x14ac:dyDescent="0.25">
      <c r="C43" s="12"/>
      <c r="D43" s="12"/>
      <c r="E43" s="10">
        <v>45935</v>
      </c>
      <c r="F43" s="48">
        <v>2094765.75</v>
      </c>
      <c r="G43" s="10">
        <v>45991</v>
      </c>
      <c r="H43" s="48">
        <v>2094765.75</v>
      </c>
      <c r="I43" s="12"/>
      <c r="J43" s="12"/>
      <c r="K43" s="12"/>
      <c r="L43" s="12"/>
      <c r="M43" s="34">
        <v>0.81579999999999997</v>
      </c>
      <c r="N43" s="12">
        <f t="shared" si="2"/>
        <v>37</v>
      </c>
      <c r="O43" s="35">
        <f t="shared" si="0"/>
        <v>0.74035800020473175</v>
      </c>
      <c r="P43" s="48">
        <f t="shared" si="1"/>
        <v>1550876.581567365</v>
      </c>
      <c r="Q43" s="36"/>
      <c r="R43" s="48">
        <f t="shared" si="3"/>
        <v>371115.8941846285</v>
      </c>
      <c r="S43" s="48">
        <f t="shared" si="4"/>
        <v>43767388.901800275</v>
      </c>
      <c r="T43" s="53">
        <v>1651216.02</v>
      </c>
    </row>
    <row r="44" spans="3:20" x14ac:dyDescent="0.25">
      <c r="C44" s="12"/>
      <c r="D44" s="12"/>
      <c r="E44" s="10">
        <v>45966</v>
      </c>
      <c r="F44" s="48">
        <v>2094765.75</v>
      </c>
      <c r="G44" s="10">
        <v>46022</v>
      </c>
      <c r="H44" s="48">
        <v>2094765.75</v>
      </c>
      <c r="I44" s="12"/>
      <c r="J44" s="12"/>
      <c r="K44" s="12"/>
      <c r="L44" s="12"/>
      <c r="M44" s="34">
        <v>0.81579999999999997</v>
      </c>
      <c r="N44" s="12">
        <f t="shared" si="2"/>
        <v>38</v>
      </c>
      <c r="O44" s="35">
        <f t="shared" si="0"/>
        <v>0.73436703394183422</v>
      </c>
      <c r="P44" s="48">
        <f t="shared" si="1"/>
        <v>1538326.9106304417</v>
      </c>
      <c r="Q44" s="36"/>
      <c r="R44" s="48">
        <f t="shared" si="3"/>
        <v>357054.35866088665</v>
      </c>
      <c r="S44" s="48">
        <f t="shared" si="4"/>
        <v>42029677.510461159</v>
      </c>
      <c r="T44" s="53">
        <v>1651216.02</v>
      </c>
    </row>
    <row r="45" spans="3:20" x14ac:dyDescent="0.25">
      <c r="C45" s="12"/>
      <c r="D45" s="12"/>
      <c r="E45" s="10">
        <v>45996</v>
      </c>
      <c r="F45" s="48">
        <v>2094765.75</v>
      </c>
      <c r="G45" s="10">
        <v>46053</v>
      </c>
      <c r="H45" s="48">
        <v>2094765.75</v>
      </c>
      <c r="I45" s="12"/>
      <c r="J45" s="12"/>
      <c r="K45" s="12"/>
      <c r="L45" s="12"/>
      <c r="M45" s="34">
        <v>0.81579999999999997</v>
      </c>
      <c r="N45" s="12">
        <f t="shared" si="2"/>
        <v>39</v>
      </c>
      <c r="O45" s="35">
        <f t="shared" si="0"/>
        <v>0.72842454649155608</v>
      </c>
      <c r="P45" s="48">
        <f t="shared" si="1"/>
        <v>1525878.7914497943</v>
      </c>
      <c r="Q45" s="36"/>
      <c r="R45" s="48">
        <f t="shared" si="3"/>
        <v>342878.10913034214</v>
      </c>
      <c r="S45" s="48">
        <f t="shared" si="4"/>
        <v>40277789.869591504</v>
      </c>
      <c r="T45" s="53">
        <v>1651216.02</v>
      </c>
    </row>
    <row r="46" spans="3:20" x14ac:dyDescent="0.25">
      <c r="C46" s="12"/>
      <c r="D46" s="12"/>
      <c r="E46" s="10">
        <v>46027</v>
      </c>
      <c r="F46" s="48">
        <v>2094765.75</v>
      </c>
      <c r="G46" s="10">
        <v>46081</v>
      </c>
      <c r="H46" s="48">
        <v>2094765.75</v>
      </c>
      <c r="I46" s="12"/>
      <c r="J46" s="12"/>
      <c r="K46" s="12"/>
      <c r="L46" s="12"/>
      <c r="M46" s="34">
        <v>0.81579999999999997</v>
      </c>
      <c r="N46" s="12">
        <f t="shared" si="2"/>
        <v>40</v>
      </c>
      <c r="O46" s="35">
        <f t="shared" si="0"/>
        <v>0.72253014556404438</v>
      </c>
      <c r="P46" s="48">
        <f t="shared" si="1"/>
        <v>1513531.4022700747</v>
      </c>
      <c r="Q46" s="36"/>
      <c r="R46" s="48">
        <f t="shared" si="3"/>
        <v>328586.2097561275</v>
      </c>
      <c r="S46" s="48">
        <f t="shared" si="4"/>
        <v>38511610.329347633</v>
      </c>
      <c r="T46" s="53">
        <v>1651216.02</v>
      </c>
    </row>
    <row r="47" spans="3:20" x14ac:dyDescent="0.25">
      <c r="C47" s="12"/>
      <c r="D47" s="12"/>
      <c r="E47" s="10">
        <v>46058</v>
      </c>
      <c r="F47" s="48">
        <v>2094765.75</v>
      </c>
      <c r="G47" s="10">
        <v>46112</v>
      </c>
      <c r="H47" s="48">
        <v>2094765.75</v>
      </c>
      <c r="I47" s="12"/>
      <c r="J47" s="12"/>
      <c r="K47" s="12"/>
      <c r="L47" s="12"/>
      <c r="M47" s="34">
        <v>0.81579999999999997</v>
      </c>
      <c r="N47" s="12">
        <f t="shared" si="2"/>
        <v>41</v>
      </c>
      <c r="O47" s="35">
        <f t="shared" si="0"/>
        <v>0.71668344204385048</v>
      </c>
      <c r="P47" s="48">
        <f t="shared" si="1"/>
        <v>1501283.9279855681</v>
      </c>
      <c r="Q47" s="36"/>
      <c r="R47" s="48">
        <f t="shared" si="3"/>
        <v>314177.71706681798</v>
      </c>
      <c r="S47" s="48">
        <f t="shared" si="4"/>
        <v>36731022.29641445</v>
      </c>
      <c r="T47" s="53">
        <v>1651216.02</v>
      </c>
    </row>
    <row r="48" spans="3:20" x14ac:dyDescent="0.25">
      <c r="C48" s="12"/>
      <c r="D48" s="12"/>
      <c r="E48" s="10">
        <v>46086</v>
      </c>
      <c r="F48" s="48">
        <v>2094765.75</v>
      </c>
      <c r="G48" s="10">
        <v>46142</v>
      </c>
      <c r="H48" s="48">
        <v>2094765.75</v>
      </c>
      <c r="I48" s="12"/>
      <c r="J48" s="12"/>
      <c r="K48" s="12"/>
      <c r="L48" s="12"/>
      <c r="M48" s="34">
        <v>0.81579999999999997</v>
      </c>
      <c r="N48" s="12">
        <f t="shared" si="2"/>
        <v>42</v>
      </c>
      <c r="O48" s="35">
        <f t="shared" si="0"/>
        <v>0.71088404996424215</v>
      </c>
      <c r="P48" s="48">
        <f t="shared" si="1"/>
        <v>1489135.5600863833</v>
      </c>
      <c r="Q48" s="36"/>
      <c r="R48" s="48">
        <f t="shared" si="3"/>
        <v>299651.67989414907</v>
      </c>
      <c r="S48" s="48">
        <f t="shared" si="4"/>
        <v>34935908.226308599</v>
      </c>
      <c r="T48" s="53">
        <v>1651216.02</v>
      </c>
    </row>
    <row r="49" spans="3:20" x14ac:dyDescent="0.25">
      <c r="C49" s="12"/>
      <c r="D49" s="12"/>
      <c r="E49" s="10">
        <v>46117</v>
      </c>
      <c r="F49" s="48">
        <v>2094765.75</v>
      </c>
      <c r="G49" s="10">
        <v>46173</v>
      </c>
      <c r="H49" s="48">
        <v>2094765.75</v>
      </c>
      <c r="I49" s="12"/>
      <c r="J49" s="12"/>
      <c r="K49" s="12"/>
      <c r="L49" s="12"/>
      <c r="M49" s="34">
        <v>0.81579999999999997</v>
      </c>
      <c r="N49" s="12">
        <f t="shared" si="2"/>
        <v>43</v>
      </c>
      <c r="O49" s="35">
        <f t="shared" si="0"/>
        <v>0.70513158648172414</v>
      </c>
      <c r="P49" s="48">
        <f t="shared" si="1"/>
        <v>1477085.4966050787</v>
      </c>
      <c r="Q49" s="36"/>
      <c r="R49" s="48">
        <f t="shared" si="3"/>
        <v>285007.13931022555</v>
      </c>
      <c r="S49" s="48">
        <f t="shared" si="4"/>
        <v>33126149.615618825</v>
      </c>
      <c r="T49" s="53">
        <v>1651216.02</v>
      </c>
    </row>
    <row r="50" spans="3:20" x14ac:dyDescent="0.25">
      <c r="C50" s="12"/>
      <c r="D50" s="12"/>
      <c r="E50" s="10">
        <v>46147</v>
      </c>
      <c r="F50" s="48">
        <v>2094765.75</v>
      </c>
      <c r="G50" s="10">
        <v>46203</v>
      </c>
      <c r="H50" s="48">
        <v>2094765.75</v>
      </c>
      <c r="I50" s="12"/>
      <c r="J50" s="12"/>
      <c r="K50" s="12"/>
      <c r="L50" s="12"/>
      <c r="M50" s="34">
        <v>0.81579999999999997</v>
      </c>
      <c r="N50" s="12">
        <f t="shared" si="2"/>
        <v>44</v>
      </c>
      <c r="O50" s="35">
        <f t="shared" si="0"/>
        <v>0.69942567185076554</v>
      </c>
      <c r="P50" s="48">
        <f t="shared" si="1"/>
        <v>1465132.9420637228</v>
      </c>
      <c r="Q50" s="36"/>
      <c r="R50" s="48">
        <f t="shared" si="3"/>
        <v>270243.12856421841</v>
      </c>
      <c r="S50" s="48">
        <f t="shared" si="4"/>
        <v>31301626.994183045</v>
      </c>
      <c r="T50" s="53">
        <v>1651216.02</v>
      </c>
    </row>
    <row r="51" spans="3:20" x14ac:dyDescent="0.25">
      <c r="C51" s="12"/>
      <c r="D51" s="12"/>
      <c r="E51" s="10">
        <v>46178</v>
      </c>
      <c r="F51" s="48">
        <v>2094765.75</v>
      </c>
      <c r="G51" s="10">
        <v>46234</v>
      </c>
      <c r="H51" s="48">
        <v>2094765.75</v>
      </c>
      <c r="I51" s="12"/>
      <c r="J51" s="12"/>
      <c r="K51" s="12"/>
      <c r="L51" s="12"/>
      <c r="M51" s="34">
        <v>0.81579999999999997</v>
      </c>
      <c r="N51" s="12">
        <f t="shared" si="2"/>
        <v>45</v>
      </c>
      <c r="O51" s="35">
        <f t="shared" si="0"/>
        <v>0.69376592939873061</v>
      </c>
      <c r="P51" s="48">
        <f t="shared" si="1"/>
        <v>1453277.1074213791</v>
      </c>
      <c r="Q51" s="36"/>
      <c r="R51" s="48">
        <f t="shared" si="3"/>
        <v>255358.67301854529</v>
      </c>
      <c r="S51" s="48">
        <f t="shared" si="4"/>
        <v>29462219.91720159</v>
      </c>
      <c r="T51" s="53">
        <v>1651216.02</v>
      </c>
    </row>
    <row r="52" spans="3:20" x14ac:dyDescent="0.25">
      <c r="C52" s="12"/>
      <c r="D52" s="12"/>
      <c r="E52" s="10">
        <v>46208</v>
      </c>
      <c r="F52" s="48">
        <v>2094765.75</v>
      </c>
      <c r="G52" s="10">
        <v>46265</v>
      </c>
      <c r="H52" s="48">
        <v>2094765.75</v>
      </c>
      <c r="I52" s="12"/>
      <c r="J52" s="12"/>
      <c r="K52" s="12"/>
      <c r="L52" s="12"/>
      <c r="M52" s="34">
        <v>0.81579999999999997</v>
      </c>
      <c r="N52" s="12">
        <f t="shared" si="2"/>
        <v>46</v>
      </c>
      <c r="O52" s="35">
        <f t="shared" si="0"/>
        <v>0.6881519855010132</v>
      </c>
      <c r="P52" s="48">
        <f t="shared" si="1"/>
        <v>1441517.210022019</v>
      </c>
      <c r="Q52" s="36"/>
      <c r="R52" s="48">
        <f t="shared" si="3"/>
        <v>240352.79008453057</v>
      </c>
      <c r="S52" s="48">
        <f t="shared" si="4"/>
        <v>27607806.957286119</v>
      </c>
      <c r="T52" s="53">
        <v>1651216.02</v>
      </c>
    </row>
    <row r="53" spans="3:20" x14ac:dyDescent="0.25">
      <c r="C53" s="12"/>
      <c r="D53" s="12"/>
      <c r="E53" s="10">
        <v>46239</v>
      </c>
      <c r="F53" s="48">
        <v>2094765.75</v>
      </c>
      <c r="G53" s="10">
        <v>46295</v>
      </c>
      <c r="H53" s="48">
        <v>2094765.75</v>
      </c>
      <c r="I53" s="12"/>
      <c r="J53" s="12"/>
      <c r="K53" s="12"/>
      <c r="L53" s="12"/>
      <c r="M53" s="34">
        <v>0.81579999999999997</v>
      </c>
      <c r="N53" s="12">
        <f t="shared" si="2"/>
        <v>47</v>
      </c>
      <c r="O53" s="35">
        <f t="shared" si="0"/>
        <v>0.68258346955637239</v>
      </c>
      <c r="P53" s="48">
        <f t="shared" si="1"/>
        <v>1429852.4735428565</v>
      </c>
      <c r="Q53" s="36"/>
      <c r="R53" s="48">
        <f t="shared" si="3"/>
        <v>225224.48915754017</v>
      </c>
      <c r="S53" s="48">
        <f t="shared" si="4"/>
        <v>25738265.696443658</v>
      </c>
      <c r="T53" s="53">
        <v>1651216.02</v>
      </c>
    </row>
    <row r="54" spans="3:20" x14ac:dyDescent="0.25">
      <c r="C54" s="12"/>
      <c r="D54" s="12"/>
      <c r="E54" s="10">
        <v>46270</v>
      </c>
      <c r="F54" s="48">
        <v>2094765.75</v>
      </c>
      <c r="G54" s="10">
        <v>46326</v>
      </c>
      <c r="H54" s="48">
        <v>2094765.75</v>
      </c>
      <c r="I54" s="12"/>
      <c r="J54" s="12"/>
      <c r="K54" s="12"/>
      <c r="L54" s="12"/>
      <c r="M54" s="34">
        <v>0.81579999999999997</v>
      </c>
      <c r="N54" s="12">
        <f t="shared" si="2"/>
        <v>48</v>
      </c>
      <c r="O54" s="35">
        <f t="shared" si="0"/>
        <v>0.67706001396246629</v>
      </c>
      <c r="P54" s="48">
        <f t="shared" si="1"/>
        <v>1418282.1279430962</v>
      </c>
      <c r="Q54" s="36"/>
      <c r="R54" s="48">
        <f t="shared" si="3"/>
        <v>209972.77155158739</v>
      </c>
      <c r="S54" s="48">
        <f t="shared" si="4"/>
        <v>23853472.717995245</v>
      </c>
      <c r="T54" s="53">
        <v>1651216.02</v>
      </c>
    </row>
    <row r="55" spans="3:20" x14ac:dyDescent="0.25">
      <c r="C55" s="12"/>
      <c r="D55" s="12"/>
      <c r="E55" s="10">
        <v>46300</v>
      </c>
      <c r="F55" s="48">
        <v>2094765.75</v>
      </c>
      <c r="G55" s="10">
        <v>46356</v>
      </c>
      <c r="H55" s="48">
        <v>2094765.75</v>
      </c>
      <c r="I55" s="12"/>
      <c r="J55" s="12"/>
      <c r="K55" s="12"/>
      <c r="L55" s="12"/>
      <c r="M55" s="34">
        <v>0.81579999999999997</v>
      </c>
      <c r="N55" s="12">
        <f t="shared" si="2"/>
        <v>49</v>
      </c>
      <c r="O55" s="35">
        <f t="shared" si="0"/>
        <v>0.67158125409158709</v>
      </c>
      <c r="P55" s="48">
        <f t="shared" si="1"/>
        <v>1406805.4094131039</v>
      </c>
      <c r="Q55" s="36"/>
      <c r="R55" s="48">
        <f t="shared" si="3"/>
        <v>194596.63043340523</v>
      </c>
      <c r="S55" s="48">
        <f t="shared" si="4"/>
        <v>21953303.598428652</v>
      </c>
      <c r="T55" s="53">
        <v>1651216.02</v>
      </c>
    </row>
    <row r="56" spans="3:20" x14ac:dyDescent="0.25">
      <c r="C56" s="12"/>
      <c r="D56" s="12"/>
      <c r="E56" s="10">
        <v>46331</v>
      </c>
      <c r="F56" s="48">
        <v>2094765.75</v>
      </c>
      <c r="G56" s="10">
        <v>46387</v>
      </c>
      <c r="H56" s="48">
        <v>2094765.75</v>
      </c>
      <c r="I56" s="12"/>
      <c r="J56" s="12"/>
      <c r="K56" s="12"/>
      <c r="L56" s="12"/>
      <c r="M56" s="34">
        <v>0.81579999999999997</v>
      </c>
      <c r="N56" s="12">
        <f t="shared" si="2"/>
        <v>50</v>
      </c>
      <c r="O56" s="35">
        <f t="shared" si="0"/>
        <v>0.66614682826658811</v>
      </c>
      <c r="P56" s="48">
        <f t="shared" si="1"/>
        <v>1395421.5603239806</v>
      </c>
      <c r="Q56" s="36"/>
      <c r="R56" s="48">
        <f t="shared" si="3"/>
        <v>179095.05075598095</v>
      </c>
      <c r="S56" s="48">
        <f t="shared" si="4"/>
        <v>20037632.899184633</v>
      </c>
      <c r="T56" s="53">
        <v>1651216.02</v>
      </c>
    </row>
    <row r="57" spans="3:20" x14ac:dyDescent="0.25">
      <c r="C57" s="12"/>
      <c r="D57" s="12"/>
      <c r="E57" s="10">
        <v>46361</v>
      </c>
      <c r="F57" s="48">
        <v>2094765.75</v>
      </c>
      <c r="G57" s="10">
        <v>46418</v>
      </c>
      <c r="H57" s="48">
        <v>2094765.75</v>
      </c>
      <c r="I57" s="12"/>
      <c r="J57" s="12"/>
      <c r="K57" s="12"/>
      <c r="L57" s="12"/>
      <c r="M57" s="34">
        <v>0.81579999999999997</v>
      </c>
      <c r="N57" s="12">
        <f t="shared" si="2"/>
        <v>51</v>
      </c>
      <c r="O57" s="35">
        <f t="shared" si="0"/>
        <v>0.66075637773700968</v>
      </c>
      <c r="P57" s="48">
        <f t="shared" si="1"/>
        <v>1384129.8291775503</v>
      </c>
      <c r="Q57" s="36"/>
      <c r="R57" s="48">
        <f t="shared" si="3"/>
        <v>163467.00919154825</v>
      </c>
      <c r="S57" s="48">
        <f t="shared" si="4"/>
        <v>18106334.15837618</v>
      </c>
      <c r="T57" s="53">
        <v>1651216.02</v>
      </c>
    </row>
    <row r="58" spans="3:20" x14ac:dyDescent="0.25">
      <c r="C58" s="12"/>
      <c r="D58" s="12"/>
      <c r="E58" s="10">
        <v>46392</v>
      </c>
      <c r="F58" s="48">
        <v>2094765.75</v>
      </c>
      <c r="G58" s="10">
        <v>46446</v>
      </c>
      <c r="H58" s="48">
        <v>2094765.75</v>
      </c>
      <c r="I58" s="12"/>
      <c r="J58" s="12"/>
      <c r="K58" s="12"/>
      <c r="L58" s="12"/>
      <c r="M58" s="34">
        <v>0.81579999999999997</v>
      </c>
      <c r="N58" s="12">
        <f t="shared" si="2"/>
        <v>52</v>
      </c>
      <c r="O58" s="35">
        <f t="shared" si="0"/>
        <v>0.65540954665539475</v>
      </c>
      <c r="P58" s="48">
        <f t="shared" si="1"/>
        <v>1372929.4705567479</v>
      </c>
      <c r="Q58" s="36"/>
      <c r="R58" s="48">
        <f t="shared" si="3"/>
        <v>147711.47406403287</v>
      </c>
      <c r="S58" s="48">
        <f t="shared" si="4"/>
        <v>16159279.882440213</v>
      </c>
      <c r="T58" s="53">
        <v>1651216.02</v>
      </c>
    </row>
    <row r="59" spans="3:20" x14ac:dyDescent="0.25">
      <c r="C59" s="12"/>
      <c r="D59" s="12"/>
      <c r="E59" s="10">
        <v>46423</v>
      </c>
      <c r="F59" s="48">
        <v>2094765.75</v>
      </c>
      <c r="G59" s="10">
        <v>46477</v>
      </c>
      <c r="H59" s="48">
        <v>2094765.75</v>
      </c>
      <c r="I59" s="12"/>
      <c r="J59" s="12"/>
      <c r="K59" s="12"/>
      <c r="L59" s="12"/>
      <c r="M59" s="34">
        <v>0.81579999999999997</v>
      </c>
      <c r="N59" s="12">
        <f t="shared" si="2"/>
        <v>53</v>
      </c>
      <c r="O59" s="35">
        <f t="shared" si="0"/>
        <v>0.65010598205379988</v>
      </c>
      <c r="P59" s="48">
        <f t="shared" si="1"/>
        <v>1361819.7450764147</v>
      </c>
      <c r="Q59" s="36"/>
      <c r="R59" s="48">
        <f t="shared" si="3"/>
        <v>131827.40528094728</v>
      </c>
      <c r="S59" s="48">
        <f t="shared" si="4"/>
        <v>14196341.537721161</v>
      </c>
      <c r="T59" s="53">
        <v>1651216.02</v>
      </c>
    </row>
    <row r="60" spans="3:20" x14ac:dyDescent="0.25">
      <c r="C60" s="12"/>
      <c r="D60" s="12"/>
      <c r="E60" s="10">
        <v>46451</v>
      </c>
      <c r="F60" s="48">
        <v>2094765.75</v>
      </c>
      <c r="G60" s="10">
        <v>46507</v>
      </c>
      <c r="H60" s="48">
        <v>2094765.75</v>
      </c>
      <c r="I60" s="12"/>
      <c r="J60" s="12"/>
      <c r="K60" s="12"/>
      <c r="L60" s="12"/>
      <c r="M60" s="34">
        <v>0.81579999999999997</v>
      </c>
      <c r="N60" s="12">
        <f t="shared" si="2"/>
        <v>54</v>
      </c>
      <c r="O60" s="35">
        <f t="shared" si="0"/>
        <v>0.64484533382049203</v>
      </c>
      <c r="P60" s="48">
        <f t="shared" si="1"/>
        <v>1350799.9193344833</v>
      </c>
      <c r="Q60" s="36"/>
      <c r="R60" s="48">
        <f t="shared" si="3"/>
        <v>115813.75426472923</v>
      </c>
      <c r="S60" s="48">
        <f t="shared" si="4"/>
        <v>12217389.54198589</v>
      </c>
      <c r="T60" s="53">
        <v>1651216.02</v>
      </c>
    </row>
    <row r="61" spans="3:20" x14ac:dyDescent="0.25">
      <c r="C61" s="12"/>
      <c r="D61" s="12"/>
      <c r="E61" s="10">
        <v>46482</v>
      </c>
      <c r="F61" s="48">
        <v>2094765.75</v>
      </c>
      <c r="G61" s="10">
        <v>46538</v>
      </c>
      <c r="H61" s="48">
        <v>2094765.75</v>
      </c>
      <c r="I61" s="12"/>
      <c r="J61" s="12"/>
      <c r="K61" s="12"/>
      <c r="L61" s="12"/>
      <c r="M61" s="34">
        <v>0.81579999999999997</v>
      </c>
      <c r="N61" s="12">
        <f t="shared" si="2"/>
        <v>55</v>
      </c>
      <c r="O61" s="35">
        <f t="shared" si="0"/>
        <v>0.63962725467683845</v>
      </c>
      <c r="P61" s="48">
        <f t="shared" si="1"/>
        <v>1339869.2658635685</v>
      </c>
      <c r="Q61" s="36"/>
      <c r="R61" s="48">
        <f t="shared" si="3"/>
        <v>99669.46388352089</v>
      </c>
      <c r="S61" s="48">
        <f t="shared" si="4"/>
        <v>10222293.255869411</v>
      </c>
      <c r="T61" s="53">
        <v>1651216.02</v>
      </c>
    </row>
    <row r="62" spans="3:20" x14ac:dyDescent="0.25">
      <c r="C62" s="12"/>
      <c r="D62" s="12"/>
      <c r="E62" s="10">
        <v>46512</v>
      </c>
      <c r="F62" s="48">
        <v>2094765.75</v>
      </c>
      <c r="G62" s="10">
        <v>46568</v>
      </c>
      <c r="H62" s="48">
        <v>2094765.75</v>
      </c>
      <c r="I62" s="12"/>
      <c r="J62" s="12"/>
      <c r="K62" s="12"/>
      <c r="L62" s="12"/>
      <c r="M62" s="34">
        <v>0.81579999999999997</v>
      </c>
      <c r="N62" s="12">
        <f t="shared" si="2"/>
        <v>56</v>
      </c>
      <c r="O62" s="35">
        <f t="shared" si="0"/>
        <v>0.63445140015437884</v>
      </c>
      <c r="P62" s="48">
        <f t="shared" si="1"/>
        <v>1329027.0630829376</v>
      </c>
      <c r="Q62" s="36"/>
      <c r="R62" s="48">
        <f t="shared" si="3"/>
        <v>83393.468381382656</v>
      </c>
      <c r="S62" s="48">
        <f t="shared" si="4"/>
        <v>8210920.9742507935</v>
      </c>
      <c r="T62" s="53">
        <v>1651216.02</v>
      </c>
    </row>
    <row r="63" spans="3:20" x14ac:dyDescent="0.25">
      <c r="C63" s="12"/>
      <c r="D63" s="12"/>
      <c r="E63" s="10">
        <v>46543</v>
      </c>
      <c r="F63" s="48">
        <v>2094765.75</v>
      </c>
      <c r="G63" s="10">
        <v>46599</v>
      </c>
      <c r="H63" s="48">
        <v>2094765.75</v>
      </c>
      <c r="I63" s="12"/>
      <c r="J63" s="12"/>
      <c r="K63" s="12"/>
      <c r="L63" s="12"/>
      <c r="M63" s="34">
        <v>0.81579999999999997</v>
      </c>
      <c r="N63" s="12">
        <f t="shared" si="2"/>
        <v>57</v>
      </c>
      <c r="O63" s="35">
        <f t="shared" si="0"/>
        <v>0.62931742857208761</v>
      </c>
      <c r="P63" s="48">
        <f t="shared" si="1"/>
        <v>1318272.5952508806</v>
      </c>
      <c r="Q63" s="36"/>
      <c r="R63" s="48">
        <f t="shared" si="3"/>
        <v>66984.693307937981</v>
      </c>
      <c r="S63" s="48">
        <f t="shared" si="4"/>
        <v>6183139.9175587315</v>
      </c>
      <c r="T63" s="53">
        <v>1651216.02</v>
      </c>
    </row>
    <row r="64" spans="3:20" x14ac:dyDescent="0.25">
      <c r="C64" s="12"/>
      <c r="D64" s="12"/>
      <c r="E64" s="10">
        <v>46573</v>
      </c>
      <c r="F64" s="48">
        <v>2094765.75</v>
      </c>
      <c r="G64" s="10">
        <v>46630</v>
      </c>
      <c r="H64" s="48">
        <v>2094765.75</v>
      </c>
      <c r="I64" s="12"/>
      <c r="J64" s="12"/>
      <c r="K64" s="12"/>
      <c r="L64" s="12"/>
      <c r="M64" s="34">
        <v>0.81579999999999997</v>
      </c>
      <c r="N64" s="12">
        <f t="shared" si="2"/>
        <v>58</v>
      </c>
      <c r="O64" s="35">
        <f t="shared" si="0"/>
        <v>0.62422500101381684</v>
      </c>
      <c r="P64" s="48">
        <f t="shared" si="1"/>
        <v>1307605.1524174588</v>
      </c>
      <c r="Q64" s="36"/>
      <c r="R64" s="48">
        <f t="shared" si="3"/>
        <v>50442.055447444131</v>
      </c>
      <c r="S64" s="48">
        <f t="shared" si="4"/>
        <v>4138816.2230061758</v>
      </c>
      <c r="T64" s="53">
        <v>1651216.02</v>
      </c>
    </row>
    <row r="65" spans="2:20" x14ac:dyDescent="0.25">
      <c r="C65" s="12"/>
      <c r="D65" s="12"/>
      <c r="E65" s="10">
        <v>46604</v>
      </c>
      <c r="F65" s="48">
        <v>2094765.75</v>
      </c>
      <c r="G65" s="10">
        <v>46660</v>
      </c>
      <c r="H65" s="48">
        <v>2094765.75</v>
      </c>
      <c r="I65" s="12"/>
      <c r="J65" s="12"/>
      <c r="K65" s="12"/>
      <c r="L65" s="12"/>
      <c r="M65" s="34">
        <v>0.81579999999999997</v>
      </c>
      <c r="N65" s="12">
        <f t="shared" si="2"/>
        <v>59</v>
      </c>
      <c r="O65" s="35">
        <f t="shared" si="0"/>
        <v>0.61917378130592304</v>
      </c>
      <c r="P65" s="48">
        <f t="shared" si="1"/>
        <v>1297024.0303776378</v>
      </c>
      <c r="Q65" s="36"/>
      <c r="R65" s="48">
        <f t="shared" si="3"/>
        <v>33764.462747284386</v>
      </c>
      <c r="S65" s="48">
        <f t="shared" si="4"/>
        <v>2077814.9357534603</v>
      </c>
      <c r="T65" s="53">
        <v>1651216.02</v>
      </c>
    </row>
    <row r="66" spans="2:20" x14ac:dyDescent="0.25">
      <c r="C66" s="12"/>
      <c r="D66" s="12"/>
      <c r="E66" s="10">
        <v>46635</v>
      </c>
      <c r="F66" s="48">
        <v>2094765.75</v>
      </c>
      <c r="G66" s="10">
        <v>46691</v>
      </c>
      <c r="H66" s="48">
        <v>2094765.75</v>
      </c>
      <c r="I66" s="12"/>
      <c r="J66" s="12"/>
      <c r="K66" s="12"/>
      <c r="L66" s="12"/>
      <c r="M66" s="34">
        <v>0.81579999999999997</v>
      </c>
      <c r="N66" s="12">
        <f t="shared" si="2"/>
        <v>60</v>
      </c>
      <c r="O66" s="35">
        <f t="shared" si="0"/>
        <v>0.61416343599507517</v>
      </c>
      <c r="P66" s="48">
        <f>SUM(H66*O66)</f>
        <v>1286528.5306248006</v>
      </c>
      <c r="Q66" s="36"/>
      <c r="R66" s="48">
        <f t="shared" si="3"/>
        <v>16950.814245876729</v>
      </c>
      <c r="S66" s="48">
        <f t="shared" si="4"/>
        <v>-6.6299617174081504E-7</v>
      </c>
      <c r="T66" s="53">
        <v>1651216.25</v>
      </c>
    </row>
    <row r="67" spans="2:20" x14ac:dyDescent="0.25">
      <c r="C67" s="51"/>
      <c r="D67" s="51"/>
      <c r="E67" s="9"/>
      <c r="F67" s="9"/>
      <c r="G67" s="52"/>
      <c r="H67" s="53">
        <f>SUM(H7:H66)</f>
        <v>125685945</v>
      </c>
      <c r="I67" s="9"/>
      <c r="J67" s="9"/>
      <c r="K67" s="9"/>
      <c r="L67" s="9"/>
      <c r="M67" s="9"/>
      <c r="N67" s="9"/>
      <c r="O67" s="15" t="s">
        <v>56</v>
      </c>
      <c r="P67" s="62">
        <f>SUM(P7:P66)</f>
        <v>99072961.433584899</v>
      </c>
      <c r="Q67" s="9"/>
      <c r="R67" s="53">
        <f>SUM(R7:R66)</f>
        <v>26612983.566414464</v>
      </c>
      <c r="S67" s="53"/>
      <c r="T67" s="53">
        <f>SUM(T7:T66)</f>
        <v>99072961.429999977</v>
      </c>
    </row>
    <row r="68" spans="2:20" ht="10.9" customHeight="1" x14ac:dyDescent="0.25">
      <c r="B68" s="8"/>
      <c r="C68" s="3"/>
      <c r="D68" s="3"/>
    </row>
    <row r="69" spans="2:20" ht="15.75" thickBot="1" x14ac:dyDescent="0.3">
      <c r="B69" s="16" t="s">
        <v>57</v>
      </c>
      <c r="C69" s="56" t="s">
        <v>1</v>
      </c>
      <c r="D69" s="51" t="s">
        <v>2</v>
      </c>
      <c r="E69" s="9"/>
      <c r="F69" s="9"/>
      <c r="G69" s="9"/>
      <c r="H69" s="16" t="s">
        <v>2</v>
      </c>
      <c r="I69" s="9"/>
      <c r="J69" s="9"/>
      <c r="K69" s="9"/>
      <c r="L69" s="9"/>
      <c r="M69" s="9"/>
      <c r="N69" s="9"/>
      <c r="O69"/>
      <c r="P69" s="2"/>
    </row>
    <row r="70" spans="2:20" ht="30.75" thickBot="1" x14ac:dyDescent="0.3">
      <c r="B70" s="23" t="s">
        <v>58</v>
      </c>
      <c r="C70" s="57">
        <f>SUM(P67)</f>
        <v>99072961.433584899</v>
      </c>
      <c r="D70" s="28">
        <f>SUM(H67)</f>
        <v>125685945</v>
      </c>
      <c r="E70" s="100" t="s">
        <v>59</v>
      </c>
      <c r="F70" s="100"/>
      <c r="G70" s="100"/>
      <c r="H70" s="58">
        <f>SUM(H67)</f>
        <v>125685945</v>
      </c>
      <c r="I70" s="9"/>
      <c r="J70" s="9"/>
      <c r="K70" s="9"/>
      <c r="L70" s="9"/>
      <c r="M70" s="9"/>
      <c r="N70" s="59" t="s">
        <v>60</v>
      </c>
      <c r="O70"/>
      <c r="P70" s="2"/>
    </row>
    <row r="71" spans="2:20" ht="30.75" thickBot="1" x14ac:dyDescent="0.3">
      <c r="B71" s="23" t="s">
        <v>61</v>
      </c>
      <c r="C71" s="26">
        <f>SUM(P67)</f>
        <v>99072961.433584899</v>
      </c>
      <c r="D71" s="26">
        <v>0</v>
      </c>
      <c r="E71" s="100" t="s">
        <v>62</v>
      </c>
      <c r="F71" s="100"/>
      <c r="G71" s="100"/>
      <c r="H71" s="25"/>
      <c r="I71" s="9"/>
      <c r="J71" s="9"/>
      <c r="K71" s="9"/>
      <c r="L71" s="9"/>
      <c r="M71" s="9"/>
      <c r="N71" s="59" t="s">
        <v>63</v>
      </c>
      <c r="O71"/>
      <c r="P71" s="2"/>
    </row>
    <row r="72" spans="2:20" ht="45.75" thickBot="1" x14ac:dyDescent="0.3">
      <c r="B72" s="23" t="s">
        <v>64</v>
      </c>
      <c r="C72" s="60"/>
      <c r="D72" s="28">
        <f>SUM(H67)</f>
        <v>125685945</v>
      </c>
      <c r="E72" s="100" t="s">
        <v>65</v>
      </c>
      <c r="F72" s="100"/>
      <c r="G72" s="100"/>
      <c r="H72" s="58">
        <f>SUM(H67)</f>
        <v>125685945</v>
      </c>
      <c r="I72" s="9"/>
      <c r="J72" s="9"/>
      <c r="K72" s="9"/>
      <c r="L72" s="9"/>
      <c r="M72" s="9"/>
      <c r="N72" s="59" t="s">
        <v>66</v>
      </c>
      <c r="O72"/>
      <c r="P72" s="2"/>
    </row>
    <row r="73" spans="2:20" ht="120" x14ac:dyDescent="0.25">
      <c r="B73" s="9" t="s">
        <v>67</v>
      </c>
      <c r="C73" s="26">
        <f>SUM(R6)</f>
        <v>26612983.566414464</v>
      </c>
      <c r="D73" s="26"/>
      <c r="E73" s="100" t="s">
        <v>68</v>
      </c>
      <c r="F73" s="100"/>
      <c r="G73" s="100"/>
      <c r="H73" s="25"/>
      <c r="I73" s="9"/>
      <c r="J73" s="9"/>
      <c r="K73" s="9"/>
      <c r="L73" s="9"/>
      <c r="M73" s="9"/>
      <c r="N73" s="59" t="s">
        <v>69</v>
      </c>
      <c r="O73"/>
      <c r="P73" s="2"/>
    </row>
    <row r="74" spans="2:20" x14ac:dyDescent="0.25">
      <c r="B74" s="23" t="s">
        <v>70</v>
      </c>
      <c r="C74" s="28">
        <v>0</v>
      </c>
      <c r="D74" s="28"/>
      <c r="E74" s="99" t="s">
        <v>71</v>
      </c>
      <c r="F74" s="99"/>
      <c r="G74" s="99"/>
      <c r="H74" s="27"/>
      <c r="I74" s="23"/>
      <c r="J74" s="23"/>
      <c r="K74" s="23"/>
      <c r="L74" s="23"/>
      <c r="M74" s="23"/>
      <c r="N74" s="23" t="s">
        <v>0</v>
      </c>
      <c r="O74"/>
      <c r="P74" s="2"/>
    </row>
    <row r="75" spans="2:20" x14ac:dyDescent="0.25">
      <c r="C75" s="3"/>
      <c r="D75" s="3"/>
      <c r="O75"/>
      <c r="P75" s="2"/>
    </row>
    <row r="76" spans="2:20" x14ac:dyDescent="0.25">
      <c r="C76" s="61">
        <f>C74+C73+C70</f>
        <v>125685944.99999936</v>
      </c>
      <c r="D76" s="3"/>
      <c r="O76"/>
      <c r="P76" s="2"/>
    </row>
    <row r="77" spans="2:20" x14ac:dyDescent="0.25">
      <c r="C77" s="3"/>
      <c r="D77" s="3"/>
      <c r="O77"/>
      <c r="P77" s="2"/>
    </row>
    <row r="78" spans="2:20" ht="10.9" customHeight="1" x14ac:dyDescent="0.25">
      <c r="B78" s="8"/>
      <c r="C78" s="3"/>
      <c r="D78" s="3"/>
      <c r="O78"/>
      <c r="P78" s="2"/>
    </row>
    <row r="79" spans="2:20" x14ac:dyDescent="0.25">
      <c r="B79" s="16" t="s">
        <v>33</v>
      </c>
      <c r="C79" s="38" t="s">
        <v>1</v>
      </c>
      <c r="D79" s="38" t="s">
        <v>2</v>
      </c>
      <c r="E79" s="37"/>
      <c r="F79" s="37"/>
      <c r="G79" s="37"/>
      <c r="H79" s="37" t="s">
        <v>2</v>
      </c>
      <c r="I79" s="9"/>
      <c r="J79" s="9"/>
      <c r="K79" s="9"/>
      <c r="L79" s="9"/>
      <c r="M79" s="9"/>
      <c r="N79" s="9"/>
      <c r="O79"/>
      <c r="P79" s="2"/>
    </row>
    <row r="80" spans="2:20" x14ac:dyDescent="0.25">
      <c r="B80" s="9" t="s">
        <v>8</v>
      </c>
      <c r="C80" s="25"/>
      <c r="D80" s="26"/>
      <c r="E80" s="25"/>
      <c r="F80" s="25"/>
      <c r="G80" s="25"/>
      <c r="H80" s="25"/>
      <c r="I80" s="9"/>
      <c r="J80" s="9"/>
      <c r="K80" s="9"/>
      <c r="L80" s="9"/>
      <c r="M80" s="9"/>
      <c r="N80" s="9"/>
      <c r="O80"/>
      <c r="P80" s="2"/>
    </row>
    <row r="81" spans="2:16" x14ac:dyDescent="0.25">
      <c r="B81" s="23" t="s">
        <v>9</v>
      </c>
      <c r="C81" s="27"/>
      <c r="D81" s="28"/>
      <c r="E81" s="27"/>
      <c r="F81" s="27"/>
      <c r="G81" s="27"/>
      <c r="H81" s="27"/>
      <c r="I81" s="23"/>
      <c r="J81" s="23"/>
      <c r="K81" s="23"/>
      <c r="L81" s="23"/>
      <c r="M81" s="23"/>
      <c r="N81" s="23" t="s">
        <v>10</v>
      </c>
      <c r="O81"/>
      <c r="P81" s="2"/>
    </row>
    <row r="82" spans="2:16" x14ac:dyDescent="0.25">
      <c r="B82" s="23" t="s">
        <v>11</v>
      </c>
      <c r="C82" s="27" t="s">
        <v>109</v>
      </c>
      <c r="D82" s="28" t="s">
        <v>109</v>
      </c>
      <c r="E82" s="27"/>
      <c r="F82" s="27"/>
      <c r="G82" s="27"/>
      <c r="H82" s="27"/>
      <c r="I82" s="23"/>
      <c r="J82" s="23"/>
      <c r="K82" s="23"/>
      <c r="L82" s="23"/>
      <c r="M82" s="23"/>
      <c r="N82" s="23" t="s">
        <v>0</v>
      </c>
      <c r="O82"/>
      <c r="P82" s="2"/>
    </row>
    <row r="83" spans="2:16" x14ac:dyDescent="0.25">
      <c r="B83" s="9" t="s">
        <v>12</v>
      </c>
      <c r="C83" s="25"/>
      <c r="D83" s="26"/>
      <c r="E83" s="25"/>
      <c r="F83" s="25"/>
      <c r="G83" s="25"/>
      <c r="H83" s="25"/>
      <c r="I83" s="9"/>
      <c r="J83" s="9"/>
      <c r="K83" s="9"/>
      <c r="L83" s="9"/>
      <c r="M83" s="9"/>
      <c r="N83" s="9"/>
      <c r="O83"/>
      <c r="P83" s="2"/>
    </row>
    <row r="84" spans="2:16" x14ac:dyDescent="0.25">
      <c r="B84" s="23" t="s">
        <v>3</v>
      </c>
      <c r="C84" s="29"/>
      <c r="D84" s="28"/>
      <c r="E84" s="99"/>
      <c r="F84" s="99"/>
      <c r="G84" s="99"/>
      <c r="H84" s="30"/>
      <c r="I84" s="9"/>
      <c r="J84" s="9"/>
      <c r="K84" s="9"/>
      <c r="L84" s="9"/>
      <c r="M84" s="9"/>
      <c r="N84" s="9" t="s">
        <v>110</v>
      </c>
      <c r="O84"/>
      <c r="P84" s="2"/>
    </row>
    <row r="85" spans="2:16" x14ac:dyDescent="0.25">
      <c r="B85" s="23" t="s">
        <v>4</v>
      </c>
      <c r="C85" s="29"/>
      <c r="D85" s="28"/>
      <c r="E85" s="99"/>
      <c r="F85" s="99"/>
      <c r="G85" s="99"/>
      <c r="H85" s="27"/>
      <c r="I85" s="9"/>
      <c r="J85" s="9"/>
      <c r="K85" s="9"/>
      <c r="L85" s="9"/>
      <c r="M85" s="9"/>
      <c r="N85" s="9" t="s">
        <v>5</v>
      </c>
      <c r="O85"/>
      <c r="P85" s="2"/>
    </row>
    <row r="86" spans="2:16" x14ac:dyDescent="0.25">
      <c r="B86" s="24" t="s">
        <v>6</v>
      </c>
      <c r="C86" s="31"/>
      <c r="D86" s="32"/>
      <c r="E86" s="97"/>
      <c r="F86" s="97"/>
      <c r="G86" s="97"/>
      <c r="H86" s="32"/>
      <c r="I86" s="9"/>
      <c r="J86" s="9"/>
      <c r="K86" s="9"/>
      <c r="L86" s="9"/>
      <c r="M86" s="9"/>
      <c r="N86" s="9" t="s">
        <v>35</v>
      </c>
      <c r="O86"/>
      <c r="P86" s="2"/>
    </row>
    <row r="87" spans="2:16" x14ac:dyDescent="0.25">
      <c r="B87" s="5"/>
      <c r="C87" s="6"/>
      <c r="D87" s="5"/>
      <c r="E87" s="7"/>
      <c r="F87" s="7"/>
      <c r="G87" s="7"/>
      <c r="H87" s="5"/>
      <c r="O87"/>
      <c r="P87" s="2"/>
    </row>
    <row r="88" spans="2:16" x14ac:dyDescent="0.25">
      <c r="B88" s="8" t="s">
        <v>13</v>
      </c>
      <c r="E88" t="s">
        <v>7</v>
      </c>
      <c r="O88"/>
      <c r="P88" s="2"/>
    </row>
    <row r="89" spans="2:16" x14ac:dyDescent="0.25">
      <c r="B89" s="14" t="s">
        <v>29</v>
      </c>
      <c r="C89" s="14" t="s">
        <v>28</v>
      </c>
      <c r="O89"/>
      <c r="P89" s="2"/>
    </row>
    <row r="90" spans="2:16" x14ac:dyDescent="0.25">
      <c r="B90" s="13" t="s">
        <v>14</v>
      </c>
      <c r="C90" s="10">
        <v>37354</v>
      </c>
      <c r="O90"/>
      <c r="P90" s="2"/>
    </row>
    <row r="91" spans="2:16" x14ac:dyDescent="0.25">
      <c r="B91" s="13" t="s">
        <v>15</v>
      </c>
      <c r="C91" s="11" t="s">
        <v>16</v>
      </c>
      <c r="O91"/>
      <c r="P91" s="2"/>
    </row>
    <row r="92" spans="2:16" ht="45" x14ac:dyDescent="0.25">
      <c r="B92" s="13" t="s">
        <v>24</v>
      </c>
      <c r="C92" s="12" t="s">
        <v>17</v>
      </c>
      <c r="O92"/>
      <c r="P92" s="2"/>
    </row>
    <row r="93" spans="2:16" ht="30" x14ac:dyDescent="0.25">
      <c r="B93" s="13" t="s">
        <v>25</v>
      </c>
      <c r="C93" s="12" t="s">
        <v>18</v>
      </c>
      <c r="O93"/>
      <c r="P93" s="2"/>
    </row>
    <row r="94" spans="2:16" ht="30" x14ac:dyDescent="0.25">
      <c r="B94" s="13" t="s">
        <v>26</v>
      </c>
      <c r="C94" s="12" t="s">
        <v>23</v>
      </c>
      <c r="O94"/>
      <c r="P94" s="2"/>
    </row>
    <row r="95" spans="2:16" x14ac:dyDescent="0.25">
      <c r="B95" s="13" t="s">
        <v>19</v>
      </c>
      <c r="C95" s="12" t="s">
        <v>20</v>
      </c>
      <c r="O95"/>
      <c r="P95" s="2"/>
    </row>
    <row r="96" spans="2:16" x14ac:dyDescent="0.25">
      <c r="B96" s="13" t="s">
        <v>49</v>
      </c>
      <c r="C96" s="11" t="s">
        <v>27</v>
      </c>
      <c r="O96"/>
      <c r="P96" s="2"/>
    </row>
    <row r="97" spans="2:16" ht="30" x14ac:dyDescent="0.25">
      <c r="B97" s="13" t="s">
        <v>21</v>
      </c>
      <c r="C97" s="12" t="s">
        <v>22</v>
      </c>
      <c r="O97"/>
      <c r="P97" s="2"/>
    </row>
  </sheetData>
  <mergeCells count="12">
    <mergeCell ref="U3:W3"/>
    <mergeCell ref="X3:AD3"/>
    <mergeCell ref="AF3:AK3"/>
    <mergeCell ref="E84:G84"/>
    <mergeCell ref="E85:G85"/>
    <mergeCell ref="E86:G86"/>
    <mergeCell ref="B1:S1"/>
    <mergeCell ref="E74:G74"/>
    <mergeCell ref="E70:G70"/>
    <mergeCell ref="E71:G71"/>
    <mergeCell ref="E72:G72"/>
    <mergeCell ref="E73:G73"/>
  </mergeCells>
  <pageMargins left="0" right="0" top="0" bottom="0" header="0.31496062992125984" footer="0.31496062992125984"/>
  <pageSetup paperSize="9" scale="5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Исх.данные и расчет</vt:lpstr>
      <vt:lpstr>'Исх.данные и расчет'!Область_печати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Кузнецова</dc:creator>
  <cp:lastModifiedBy>Новицкая Татьяна Викторовна</cp:lastModifiedBy>
  <cp:lastPrinted>2023-06-14T10:34:31Z</cp:lastPrinted>
  <dcterms:created xsi:type="dcterms:W3CDTF">2021-12-17T08:34:43Z</dcterms:created>
  <dcterms:modified xsi:type="dcterms:W3CDTF">2023-06-15T11:20:04Z</dcterms:modified>
</cp:coreProperties>
</file>